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r4d.sharepoint.com/sites/MMS/Shared Documents/In Progress Documents/4. Global Stakeholders &amp; Meetings/Global costing workshop/"/>
    </mc:Choice>
  </mc:AlternateContent>
  <xr:revisionPtr revIDLastSave="133" documentId="8_{F158E233-4E15-48DE-BCF2-39CFFF891C1B}" xr6:coauthVersionLast="47" xr6:coauthVersionMax="47" xr10:uidLastSave="{68C08D06-87ED-402F-BBA6-7EB4037EC47E}"/>
  <bookViews>
    <workbookView xWindow="-110" yWindow="-110" windowWidth="19420" windowHeight="10300" tabRatio="957" firstSheet="5" activeTab="6" xr2:uid="{036904D6-F9FF-41DF-9701-4164CA1DEE3C}"/>
  </bookViews>
  <sheets>
    <sheet name="Version" sheetId="46" r:id="rId1"/>
    <sheet name="How this Tool Works" sheetId="22" r:id="rId2"/>
    <sheet name="For Reference - Cost Categories" sheetId="21" r:id="rId3"/>
    <sheet name="For Reference - IFA Coverage" sheetId="18" r:id="rId4"/>
    <sheet name="Base Inputs" sheetId="4" r:id="rId5"/>
    <sheet name="ABCs by Category --&gt;" sheetId="43" r:id="rId6"/>
    <sheet name="Research &amp; Pilots" sheetId="38" r:id="rId7"/>
    <sheet name="Policy &amp; Regulatory" sheetId="39" r:id="rId8"/>
    <sheet name="Product Procurement" sheetId="10" r:id="rId9"/>
    <sheet name="Supply Chain" sheetId="40" r:id="rId10"/>
    <sheet name="Training &amp; Service Delivery" sheetId="25" r:id="rId11"/>
    <sheet name="Demand Generation" sheetId="29" r:id="rId12"/>
    <sheet name="Coordination &amp; Advocacy" sheetId="19" r:id="rId13"/>
    <sheet name="Local Market Shaping" sheetId="50" r:id="rId14"/>
    <sheet name="Monitoring &amp; Evaluation" sheetId="42" r:id="rId15"/>
    <sheet name="Funding Summary" sheetId="53" r:id="rId16"/>
    <sheet name="Total Cost Outputs" sheetId="24" r:id="rId17"/>
    <sheet name="Cost Output Tables &amp; Graphs" sheetId="44" r:id="rId18"/>
    <sheet name="References--&gt;" sheetId="23" r:id="rId19"/>
    <sheet name="Pregnant Women Population" sheetId="17" r:id="rId20"/>
    <sheet name="Anemia - Pregnant Women" sheetId="20" r:id="rId21"/>
    <sheet name="Currency Conversion" sheetId="26" r:id="rId22"/>
    <sheet name="Inflation Rates" sheetId="51" r:id="rId23"/>
    <sheet name="States and Provinces" sheetId="48" r:id="rId24"/>
    <sheet name="Dropdowns" sheetId="30" r:id="rId25"/>
  </sheets>
  <definedNames>
    <definedName name="_xlnm._FilterDatabase" localSheetId="20" hidden="1">'Anemia - Pregnant Women'!$B$3:$C$48</definedName>
    <definedName name="_xlnm._FilterDatabase" localSheetId="21" hidden="1">'Currency Conversion'!$B$3:$F$48</definedName>
    <definedName name="_xlnm._FilterDatabase" localSheetId="3" hidden="1">'For Reference - IFA Coverage'!$B$22:$D$67</definedName>
    <definedName name="_xlnm._FilterDatabase" localSheetId="22" hidden="1">'Inflation Rates'!$B$3:$F$48</definedName>
    <definedName name="_xlnm._FilterDatabase" localSheetId="23" hidden="1">'States and Provinces'!$B$3:$T$70</definedName>
    <definedName name="_xlnm._FilterDatabase" localSheetId="16" hidden="1">'Total Cost Outputs'!$B$7:$P$29</definedName>
    <definedName name="_ftn1" localSheetId="2">'For Reference - Cost Categories'!#REF!</definedName>
    <definedName name="_ftnref1" localSheetId="2">'For Reference - Cost Categories'!$B$25</definedName>
    <definedName name="_xlcn.WorksheetConnection_CostOutputTablesGraphsH127Q1451" hidden="1">'Cost Output Tables &amp; Graphs'!$H$132:$Q$150</definedName>
    <definedName name="Afghanistan">'States and Provinces'!$C$4:$C$65</definedName>
    <definedName name="Algeria">'States and Provinces'!$D$4:$D$65</definedName>
    <definedName name="Angola">'States and Provinces'!$E$4:$E$65</definedName>
    <definedName name="Bangladesh">'States and Provinces'!$F$4:$F$65</definedName>
    <definedName name="Benin">'States and Provinces'!$H$4:$H$65</definedName>
    <definedName name="Brazil">'States and Provinces'!$G$4:$G$65</definedName>
    <definedName name="Burkina_Faso">'States and Provinces'!$I$4:$I$65</definedName>
    <definedName name="Burundi">'States and Provinces'!$J$4:$J$65</definedName>
    <definedName name="Cameroon">'States and Provinces'!$K$4:$K$65</definedName>
    <definedName name="Chad">'States and Provinces'!$L$4:$L$65</definedName>
    <definedName name="Côte_d_Ivoire">'States and Provinces'!$M$4:$M$65</definedName>
    <definedName name="Country" localSheetId="22">'Inflation Rates'!$B$4:$B$48</definedName>
    <definedName name="Country">'Currency Conversion'!$B$4:$B$48</definedName>
    <definedName name="Democratic_Republic_of_the_Congo">'States and Provinces'!$N$4:$N$65</definedName>
    <definedName name="Egypt">'States and Provinces'!$O$4:$O$65</definedName>
    <definedName name="Ethiopia">'States and Provinces'!$P$4:$P$65</definedName>
    <definedName name="Ghana">'States and Provinces'!$Q$4:$Q$65</definedName>
    <definedName name="Guatemala">'States and Provinces'!$R$4:$R$65</definedName>
    <definedName name="Guinea">'States and Provinces'!$S$4:$S$65</definedName>
    <definedName name="India">'States and Provinces'!$T$4:$T$65</definedName>
    <definedName name="Indonesia">'States and Provinces'!$U$4:$U$65</definedName>
    <definedName name="Iraq">'States and Provinces'!$V$4:$V$65</definedName>
    <definedName name="Kenya">'States and Provinces'!$W$4:$W$65</definedName>
    <definedName name="Madagascar">'States and Provinces'!$X$4:$X$65</definedName>
    <definedName name="Malawi">'States and Provinces'!$Y$4:$Y$65</definedName>
    <definedName name="Mali">'States and Provinces'!$Z$4:$Z$65</definedName>
    <definedName name="Mexico">'States and Provinces'!$AA$4:$AA$65</definedName>
    <definedName name="Mozambique">'States and Provinces'!$AB$4:$AB$65</definedName>
    <definedName name="Myanmar">'States and Provinces'!$AC$4:$AC$65</definedName>
    <definedName name="Nepal">'States and Provinces'!$AD$4:$AD$65</definedName>
    <definedName name="Niger">'States and Provinces'!$AE$4:$AE$65</definedName>
    <definedName name="Nigeria">'States and Provinces'!$AF$4:$AF$65</definedName>
    <definedName name="Pakistan">'States and Provinces'!$AG$4:$AG$65</definedName>
    <definedName name="Papua_New_Guinea">'States and Provinces'!$AH$4:$AH$65</definedName>
    <definedName name="Phillippines">'States and Provinces'!$AI$4:$AI$65</definedName>
    <definedName name="Rwanda">'States and Provinces'!$AJ$4:$AJ$65</definedName>
    <definedName name="Senegal">'States and Provinces'!$AK$4:$AK$65</definedName>
    <definedName name="Somalia">'States and Provinces'!$AL$4:$AL$65</definedName>
    <definedName name="South_Africa">'States and Provinces'!$AM$4:$AM$65</definedName>
    <definedName name="South_Sudan">'States and Provinces'!$AN$4:$AN$65</definedName>
    <definedName name="Sudan">'States and Provinces'!$AO$4:$AO$65</definedName>
    <definedName name="Uganda">'States and Provinces'!$AP$4:$AP$65</definedName>
    <definedName name="United_Republic_of_Tanzania">'States and Provinces'!$AQ$4:$AQ$65</definedName>
    <definedName name="Viet_Nam">'States and Provinces'!$AR$4:$AR$65</definedName>
    <definedName name="Yemen">'States and Provinces'!$AS$4:$AS$65</definedName>
    <definedName name="Zambia">'States and Provinces'!$AT$4:$AT$65</definedName>
    <definedName name="Zimbabwe">'States and Provinces'!$AU$4:$AU$65</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Cost Output Tables &amp; Graphs!$H$127:$Q$14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0" l="1"/>
  <c r="F51" i="10"/>
  <c r="E51" i="10"/>
  <c r="D51" i="10"/>
  <c r="C51" i="10"/>
  <c r="C14" i="4"/>
  <c r="I36" i="44" l="1"/>
  <c r="H36" i="44"/>
  <c r="C44" i="10"/>
  <c r="T132" i="44"/>
  <c r="U132" i="44"/>
  <c r="I132" i="44"/>
  <c r="H132" i="44"/>
  <c r="U64" i="25"/>
  <c r="C45" i="10"/>
  <c r="C13" i="42"/>
  <c r="D22" i="42"/>
  <c r="E22" i="42"/>
  <c r="F22" i="42"/>
  <c r="G22" i="42"/>
  <c r="D23" i="42"/>
  <c r="E23" i="42"/>
  <c r="F23" i="42"/>
  <c r="G23" i="42"/>
  <c r="D24" i="42"/>
  <c r="E24" i="42"/>
  <c r="F24" i="42"/>
  <c r="G24" i="42"/>
  <c r="D25" i="42"/>
  <c r="E25" i="42"/>
  <c r="F25" i="42"/>
  <c r="G25" i="42"/>
  <c r="D26" i="42"/>
  <c r="E26" i="42"/>
  <c r="F26" i="42"/>
  <c r="G26" i="42"/>
  <c r="D27" i="42"/>
  <c r="E27" i="42"/>
  <c r="F27" i="42"/>
  <c r="G27" i="42"/>
  <c r="D28" i="42"/>
  <c r="E28" i="42"/>
  <c r="F28" i="42"/>
  <c r="G28" i="42"/>
  <c r="D29" i="42"/>
  <c r="E29" i="42"/>
  <c r="F29" i="42"/>
  <c r="G29" i="42"/>
  <c r="D30" i="42"/>
  <c r="E30" i="42"/>
  <c r="F30" i="42"/>
  <c r="G30" i="42"/>
  <c r="D31" i="42"/>
  <c r="E31" i="42"/>
  <c r="F31" i="42"/>
  <c r="G31" i="42"/>
  <c r="D32" i="42"/>
  <c r="E32" i="42"/>
  <c r="F32" i="42"/>
  <c r="G32" i="42"/>
  <c r="D33" i="42"/>
  <c r="E33" i="42"/>
  <c r="F33" i="42"/>
  <c r="G33" i="42"/>
  <c r="D34" i="42"/>
  <c r="E34" i="42"/>
  <c r="F34" i="42"/>
  <c r="G34" i="42"/>
  <c r="D35" i="42"/>
  <c r="E35" i="42"/>
  <c r="F35" i="42"/>
  <c r="G35" i="42"/>
  <c r="D36" i="42"/>
  <c r="E36" i="42"/>
  <c r="F36" i="42"/>
  <c r="G36" i="42"/>
  <c r="C36" i="42"/>
  <c r="C35" i="42"/>
  <c r="C34" i="42"/>
  <c r="C33" i="42"/>
  <c r="C32" i="42"/>
  <c r="C31" i="42"/>
  <c r="C30" i="42"/>
  <c r="C29" i="42"/>
  <c r="C28" i="42"/>
  <c r="C27" i="42"/>
  <c r="C26" i="42"/>
  <c r="C25" i="42"/>
  <c r="C24" i="42"/>
  <c r="C23" i="42"/>
  <c r="C22" i="42"/>
  <c r="C21" i="42"/>
  <c r="D21" i="42"/>
  <c r="E21" i="42"/>
  <c r="F21" i="42"/>
  <c r="G21" i="42"/>
  <c r="C21" i="50"/>
  <c r="V144" i="19"/>
  <c r="V143" i="19"/>
  <c r="V142" i="19"/>
  <c r="V141" i="19"/>
  <c r="V140" i="19"/>
  <c r="V139" i="19"/>
  <c r="V138" i="19"/>
  <c r="V137" i="19"/>
  <c r="V136" i="19"/>
  <c r="V135" i="19"/>
  <c r="V134" i="19"/>
  <c r="V133" i="19"/>
  <c r="V132" i="19"/>
  <c r="V131" i="19"/>
  <c r="V130" i="19"/>
  <c r="V129" i="19"/>
  <c r="V128" i="19"/>
  <c r="V127" i="19"/>
  <c r="V126" i="19"/>
  <c r="V125" i="19"/>
  <c r="V124" i="19"/>
  <c r="V123" i="19"/>
  <c r="V122" i="19"/>
  <c r="V121" i="19"/>
  <c r="V120" i="19"/>
  <c r="V119" i="19"/>
  <c r="V118" i="19"/>
  <c r="V117" i="19"/>
  <c r="V116" i="19"/>
  <c r="V115" i="19"/>
  <c r="V114" i="19"/>
  <c r="V113" i="19"/>
  <c r="V112" i="19"/>
  <c r="V111" i="19"/>
  <c r="V110" i="19"/>
  <c r="V109" i="19"/>
  <c r="V108" i="19"/>
  <c r="V107" i="19"/>
  <c r="V106" i="19"/>
  <c r="V105" i="19"/>
  <c r="V104" i="19"/>
  <c r="V103" i="19"/>
  <c r="V102" i="19"/>
  <c r="V101" i="19"/>
  <c r="V100" i="19"/>
  <c r="V99" i="19"/>
  <c r="V98" i="19"/>
  <c r="V97" i="19"/>
  <c r="V96" i="19"/>
  <c r="V95" i="19"/>
  <c r="V94" i="19"/>
  <c r="V93" i="19"/>
  <c r="V92" i="19"/>
  <c r="V91" i="19"/>
  <c r="V90" i="19"/>
  <c r="V89" i="19"/>
  <c r="V88" i="19"/>
  <c r="V87" i="19"/>
  <c r="V86" i="19"/>
  <c r="V85" i="19"/>
  <c r="V84" i="19"/>
  <c r="V83" i="19"/>
  <c r="V82" i="19"/>
  <c r="V81" i="19"/>
  <c r="V80" i="19"/>
  <c r="V79" i="19"/>
  <c r="V78" i="19"/>
  <c r="V77" i="19"/>
  <c r="V76" i="19"/>
  <c r="V75" i="19"/>
  <c r="V74" i="19"/>
  <c r="V73" i="19"/>
  <c r="V72" i="19"/>
  <c r="V71" i="19"/>
  <c r="V70" i="19"/>
  <c r="V69" i="19"/>
  <c r="V68" i="19"/>
  <c r="V67" i="19"/>
  <c r="V66" i="19"/>
  <c r="V65" i="19"/>
  <c r="V64" i="19"/>
  <c r="U143" i="25"/>
  <c r="U142" i="25"/>
  <c r="U141" i="25"/>
  <c r="U140" i="25"/>
  <c r="U139" i="25"/>
  <c r="U138" i="25"/>
  <c r="U137" i="25"/>
  <c r="U136" i="25"/>
  <c r="U135" i="25"/>
  <c r="U134" i="25"/>
  <c r="U133" i="25"/>
  <c r="U132" i="25"/>
  <c r="U131" i="25"/>
  <c r="U130" i="25"/>
  <c r="U129" i="25"/>
  <c r="U128" i="25"/>
  <c r="U127" i="25"/>
  <c r="U126" i="25"/>
  <c r="U125" i="25"/>
  <c r="U124" i="25"/>
  <c r="U123" i="25"/>
  <c r="U122" i="25"/>
  <c r="U121" i="25"/>
  <c r="U120" i="25"/>
  <c r="U119" i="25"/>
  <c r="U118" i="25"/>
  <c r="U117" i="25"/>
  <c r="U116" i="25"/>
  <c r="U115" i="25"/>
  <c r="U114" i="25"/>
  <c r="U113" i="25"/>
  <c r="U112" i="25"/>
  <c r="U111" i="25"/>
  <c r="U110" i="25"/>
  <c r="U109" i="25"/>
  <c r="U108" i="25"/>
  <c r="U107" i="25"/>
  <c r="U106" i="25"/>
  <c r="U105" i="25"/>
  <c r="U104" i="25"/>
  <c r="U103" i="25"/>
  <c r="U102" i="25"/>
  <c r="U101" i="25"/>
  <c r="U100" i="25"/>
  <c r="U99" i="25"/>
  <c r="U98" i="25"/>
  <c r="U97" i="25"/>
  <c r="U96" i="25"/>
  <c r="U95" i="25"/>
  <c r="U94" i="25"/>
  <c r="U93" i="25"/>
  <c r="U92" i="25"/>
  <c r="U91" i="25"/>
  <c r="U90" i="25"/>
  <c r="U89" i="25"/>
  <c r="U88" i="25"/>
  <c r="U87" i="25"/>
  <c r="U86" i="25"/>
  <c r="U85" i="25"/>
  <c r="U84" i="25"/>
  <c r="U83" i="25"/>
  <c r="U82" i="25"/>
  <c r="U81" i="25"/>
  <c r="U80" i="25"/>
  <c r="U79" i="25"/>
  <c r="U78" i="25"/>
  <c r="U77" i="25"/>
  <c r="U76" i="25"/>
  <c r="U75" i="25"/>
  <c r="U74" i="25"/>
  <c r="U73" i="25"/>
  <c r="U72" i="25"/>
  <c r="U71" i="25"/>
  <c r="U70" i="25"/>
  <c r="U69" i="25"/>
  <c r="U68" i="25"/>
  <c r="U67" i="25"/>
  <c r="U66" i="25"/>
  <c r="U65" i="25"/>
  <c r="G42" i="10"/>
  <c r="F42" i="10"/>
  <c r="E42" i="10"/>
  <c r="D42" i="10"/>
  <c r="C42" i="10"/>
  <c r="G45" i="10"/>
  <c r="F45" i="10"/>
  <c r="E45" i="10"/>
  <c r="D45" i="10"/>
  <c r="D44" i="10"/>
  <c r="E44" i="10"/>
  <c r="F44" i="10"/>
  <c r="G44" i="10"/>
  <c r="V63" i="19"/>
  <c r="H107" i="44"/>
  <c r="H83" i="44"/>
  <c r="I39" i="24"/>
  <c r="L90" i="44" s="1"/>
  <c r="F33" i="24"/>
  <c r="I84" i="44" s="1"/>
  <c r="G33" i="24"/>
  <c r="J84" i="44" s="1"/>
  <c r="H33" i="24"/>
  <c r="K84" i="44" s="1"/>
  <c r="I33" i="24"/>
  <c r="L84" i="44" s="1"/>
  <c r="F34" i="24"/>
  <c r="I85" i="44" s="1"/>
  <c r="G34" i="24"/>
  <c r="J85" i="44" s="1"/>
  <c r="H34" i="24"/>
  <c r="K85" i="44" s="1"/>
  <c r="I34" i="24"/>
  <c r="L85" i="44" s="1"/>
  <c r="F35" i="24"/>
  <c r="I86" i="44" s="1"/>
  <c r="G35" i="24"/>
  <c r="J86" i="44" s="1"/>
  <c r="H35" i="24"/>
  <c r="K86" i="44" s="1"/>
  <c r="I35" i="24"/>
  <c r="L86" i="44" s="1"/>
  <c r="F36" i="24"/>
  <c r="I87" i="44" s="1"/>
  <c r="G36" i="24"/>
  <c r="J87" i="44" s="1"/>
  <c r="H36" i="24"/>
  <c r="K87" i="44" s="1"/>
  <c r="I36" i="24"/>
  <c r="L87" i="44" s="1"/>
  <c r="F37" i="24"/>
  <c r="I88" i="44" s="1"/>
  <c r="G37" i="24"/>
  <c r="J88" i="44" s="1"/>
  <c r="H37" i="24"/>
  <c r="K88" i="44" s="1"/>
  <c r="I37" i="24"/>
  <c r="L88" i="44" s="1"/>
  <c r="F38" i="24"/>
  <c r="I89" i="44" s="1"/>
  <c r="G38" i="24"/>
  <c r="J89" i="44" s="1"/>
  <c r="H38" i="24"/>
  <c r="K89" i="44" s="1"/>
  <c r="I38" i="24"/>
  <c r="L89" i="44" s="1"/>
  <c r="F39" i="24"/>
  <c r="I90" i="44" s="1"/>
  <c r="G39" i="24"/>
  <c r="J90" i="44" s="1"/>
  <c r="H39" i="24"/>
  <c r="K90" i="44" s="1"/>
  <c r="F40" i="24"/>
  <c r="I91" i="44" s="1"/>
  <c r="G40" i="24"/>
  <c r="J91" i="44" s="1"/>
  <c r="H40" i="24"/>
  <c r="K91" i="44" s="1"/>
  <c r="I40" i="24"/>
  <c r="L91" i="44" s="1"/>
  <c r="F41" i="24"/>
  <c r="I92" i="44" s="1"/>
  <c r="G41" i="24"/>
  <c r="J92" i="44" s="1"/>
  <c r="H41" i="24"/>
  <c r="K92" i="44" s="1"/>
  <c r="I41" i="24"/>
  <c r="L92" i="44" s="1"/>
  <c r="E41" i="24"/>
  <c r="H92" i="44" s="1"/>
  <c r="E40" i="24"/>
  <c r="H91" i="44" s="1"/>
  <c r="E39" i="24"/>
  <c r="H90" i="44" s="1"/>
  <c r="E38" i="24"/>
  <c r="H89" i="44" s="1"/>
  <c r="E37" i="24"/>
  <c r="H88" i="44" s="1"/>
  <c r="E36" i="24"/>
  <c r="H87" i="44" s="1"/>
  <c r="E35" i="24"/>
  <c r="H135" i="44" s="1"/>
  <c r="E34" i="24"/>
  <c r="H134" i="44" s="1"/>
  <c r="E33" i="24"/>
  <c r="H84" i="44" s="1"/>
  <c r="N133" i="44" l="1"/>
  <c r="L133" i="44"/>
  <c r="L140" i="44"/>
  <c r="I42" i="24"/>
  <c r="N139" i="44"/>
  <c r="J138" i="44"/>
  <c r="L139" i="44"/>
  <c r="H133" i="44"/>
  <c r="J137" i="44"/>
  <c r="L138" i="44"/>
  <c r="H141" i="44"/>
  <c r="J136" i="44"/>
  <c r="P137" i="44"/>
  <c r="E42" i="24"/>
  <c r="J135" i="44"/>
  <c r="N137" i="44"/>
  <c r="F42" i="24"/>
  <c r="P140" i="44"/>
  <c r="L137" i="44"/>
  <c r="G42" i="24"/>
  <c r="J133" i="44"/>
  <c r="N140" i="44"/>
  <c r="L134" i="44"/>
  <c r="H42" i="24"/>
  <c r="N134" i="44"/>
  <c r="H140" i="44"/>
  <c r="P139" i="44"/>
  <c r="H139" i="44"/>
  <c r="J134" i="44"/>
  <c r="P136" i="44"/>
  <c r="H138" i="44"/>
  <c r="P133" i="44"/>
  <c r="P141" i="44"/>
  <c r="N136" i="44"/>
  <c r="H137" i="44"/>
  <c r="U133" i="44" s="1" a="1"/>
  <c r="U133" i="44" s="1"/>
  <c r="J140" i="44"/>
  <c r="N141" i="44"/>
  <c r="P138" i="44"/>
  <c r="L136" i="44"/>
  <c r="H136" i="44"/>
  <c r="J139" i="44"/>
  <c r="L141" i="44"/>
  <c r="N138" i="44"/>
  <c r="P134" i="44"/>
  <c r="J141" i="44"/>
  <c r="V133" i="44" a="1"/>
  <c r="V133" i="44" s="1"/>
  <c r="W133" i="44" a="1"/>
  <c r="W133" i="44" s="1"/>
  <c r="N135" i="44"/>
  <c r="X133" i="44" s="1" a="1"/>
  <c r="X133" i="44" s="1"/>
  <c r="L135" i="44"/>
  <c r="P135" i="44"/>
  <c r="Y133" i="44" s="1" a="1"/>
  <c r="Y133" i="44" s="1"/>
  <c r="J34" i="24"/>
  <c r="H85" i="44"/>
  <c r="M85" i="44" s="1"/>
  <c r="J40" i="24"/>
  <c r="J41" i="24"/>
  <c r="J39" i="24"/>
  <c r="J38" i="24"/>
  <c r="J37" i="24"/>
  <c r="J36" i="24"/>
  <c r="J35" i="24"/>
  <c r="H86" i="44"/>
  <c r="M89" i="44"/>
  <c r="M92" i="44"/>
  <c r="M88" i="44"/>
  <c r="M91" i="44"/>
  <c r="M84" i="44"/>
  <c r="M87" i="44"/>
  <c r="M90" i="44"/>
  <c r="M86" i="44" l="1"/>
  <c r="C10" i="25"/>
  <c r="C10" i="19"/>
  <c r="B12" i="19"/>
  <c r="E14" i="19"/>
  <c r="G14" i="19"/>
  <c r="C12" i="10"/>
  <c r="C36" i="10"/>
  <c r="C20" i="29"/>
  <c r="C20" i="19"/>
  <c r="C20" i="42"/>
  <c r="C10" i="42"/>
  <c r="K10" i="24"/>
  <c r="E10" i="24"/>
  <c r="H65" i="44"/>
  <c r="H10" i="44"/>
  <c r="D9" i="53"/>
  <c r="C20" i="50"/>
  <c r="C10" i="50"/>
  <c r="C10" i="29"/>
  <c r="C20" i="25"/>
  <c r="C20" i="39"/>
  <c r="C10" i="39"/>
  <c r="C20" i="38"/>
  <c r="C10" i="38"/>
  <c r="C10" i="40"/>
  <c r="B29" i="42"/>
  <c r="B30" i="42"/>
  <c r="B31" i="42"/>
  <c r="B32" i="42"/>
  <c r="B33" i="42"/>
  <c r="B34" i="42"/>
  <c r="B35" i="42"/>
  <c r="B30" i="19"/>
  <c r="G30" i="19" s="1"/>
  <c r="B31" i="19"/>
  <c r="F31" i="19" s="1"/>
  <c r="B32" i="19"/>
  <c r="C32" i="19" s="1"/>
  <c r="B33" i="19"/>
  <c r="E33" i="19" s="1"/>
  <c r="B34" i="19"/>
  <c r="C34" i="19" s="1"/>
  <c r="D30" i="50"/>
  <c r="E30" i="50"/>
  <c r="F30" i="50"/>
  <c r="E33" i="50"/>
  <c r="F33" i="50"/>
  <c r="C33" i="50"/>
  <c r="C31" i="50"/>
  <c r="B30" i="50"/>
  <c r="G30" i="50" s="1"/>
  <c r="B31" i="50"/>
  <c r="D31" i="50" s="1"/>
  <c r="B32" i="50"/>
  <c r="G32" i="50" s="1"/>
  <c r="B33" i="50"/>
  <c r="G33" i="50" s="1"/>
  <c r="B34" i="50"/>
  <c r="D34" i="50" s="1"/>
  <c r="B30" i="29"/>
  <c r="G30" i="29" s="1"/>
  <c r="B31" i="29"/>
  <c r="E31" i="29" s="1"/>
  <c r="B32" i="29"/>
  <c r="G32" i="29" s="1"/>
  <c r="B33" i="29"/>
  <c r="E33" i="29" s="1"/>
  <c r="B34" i="29"/>
  <c r="G34" i="29" s="1"/>
  <c r="F33" i="25"/>
  <c r="B30" i="25"/>
  <c r="F30" i="25" s="1"/>
  <c r="B31" i="25"/>
  <c r="G31" i="25" s="1"/>
  <c r="B32" i="25"/>
  <c r="F32" i="25" s="1"/>
  <c r="B33" i="25"/>
  <c r="G33" i="25" s="1"/>
  <c r="B34" i="25"/>
  <c r="D34" i="25" s="1"/>
  <c r="E30" i="40"/>
  <c r="G30" i="40"/>
  <c r="D33" i="40"/>
  <c r="F33" i="40"/>
  <c r="G33" i="40"/>
  <c r="C29" i="40"/>
  <c r="B30" i="40"/>
  <c r="D30" i="40" s="1"/>
  <c r="B31" i="40"/>
  <c r="G31" i="40" s="1"/>
  <c r="B32" i="40"/>
  <c r="D32" i="40" s="1"/>
  <c r="B33" i="40"/>
  <c r="E33" i="40" s="1"/>
  <c r="B34" i="40"/>
  <c r="D34" i="40" s="1"/>
  <c r="C34" i="39"/>
  <c r="B30" i="39"/>
  <c r="D30" i="39" s="1"/>
  <c r="B31" i="39"/>
  <c r="D31" i="39" s="1"/>
  <c r="B32" i="39"/>
  <c r="D32" i="39" s="1"/>
  <c r="B33" i="39"/>
  <c r="D33" i="39" s="1"/>
  <c r="B34" i="39"/>
  <c r="D34" i="39" s="1"/>
  <c r="B35" i="39"/>
  <c r="B25" i="38"/>
  <c r="C25" i="38" s="1"/>
  <c r="B30" i="38"/>
  <c r="D30" i="38" s="1"/>
  <c r="B31" i="38"/>
  <c r="E31" i="38" s="1"/>
  <c r="B32" i="38"/>
  <c r="F32" i="38" s="1"/>
  <c r="B33" i="38"/>
  <c r="E33" i="38" s="1"/>
  <c r="B34" i="38"/>
  <c r="D34" i="38" s="1"/>
  <c r="B35" i="38"/>
  <c r="D35" i="38" s="1"/>
  <c r="C20" i="40"/>
  <c r="C20" i="4"/>
  <c r="K9" i="24"/>
  <c r="E46" i="53"/>
  <c r="I108" i="44" s="1"/>
  <c r="F46" i="53"/>
  <c r="J108" i="44" s="1"/>
  <c r="G46" i="53"/>
  <c r="K108" i="44" s="1"/>
  <c r="H46" i="53"/>
  <c r="L108" i="44" s="1"/>
  <c r="D46" i="53"/>
  <c r="H108" i="44" s="1"/>
  <c r="B2" i="44"/>
  <c r="B2" i="24"/>
  <c r="B2" i="42"/>
  <c r="B2" i="19"/>
  <c r="B2" i="50"/>
  <c r="B2" i="29"/>
  <c r="B2" i="25"/>
  <c r="B2" i="40"/>
  <c r="B2" i="10"/>
  <c r="B2" i="39"/>
  <c r="B2" i="38"/>
  <c r="B2" i="4"/>
  <c r="B2" i="53" s="1"/>
  <c r="B26" i="25"/>
  <c r="B20" i="4"/>
  <c r="B22" i="25"/>
  <c r="C22" i="25" s="1"/>
  <c r="B23" i="25"/>
  <c r="B24" i="25"/>
  <c r="G24" i="25" s="1"/>
  <c r="B25" i="25"/>
  <c r="E25" i="25" s="1"/>
  <c r="B27" i="25"/>
  <c r="E27" i="25" s="1"/>
  <c r="B28" i="25"/>
  <c r="D28" i="25" s="1"/>
  <c r="B29" i="25"/>
  <c r="E29" i="25" s="1"/>
  <c r="B35" i="25"/>
  <c r="E35" i="25" s="1"/>
  <c r="B36" i="25"/>
  <c r="B21" i="25"/>
  <c r="C13" i="50"/>
  <c r="B22" i="19"/>
  <c r="B23" i="19"/>
  <c r="E23" i="19" s="1"/>
  <c r="B24" i="19"/>
  <c r="C24" i="19" s="1"/>
  <c r="B25" i="19"/>
  <c r="E25" i="19" s="1"/>
  <c r="B26" i="19"/>
  <c r="F26" i="19" s="1"/>
  <c r="B27" i="19"/>
  <c r="F27" i="19" s="1"/>
  <c r="B28" i="19"/>
  <c r="D28" i="19" s="1"/>
  <c r="B29" i="19"/>
  <c r="F29" i="19" s="1"/>
  <c r="B35" i="19"/>
  <c r="D35" i="19" s="1"/>
  <c r="B36" i="19"/>
  <c r="B21" i="19"/>
  <c r="B36" i="42"/>
  <c r="B28" i="42"/>
  <c r="B27" i="42"/>
  <c r="B26" i="42"/>
  <c r="B25" i="42"/>
  <c r="B24" i="42"/>
  <c r="B23" i="42"/>
  <c r="B22" i="42"/>
  <c r="B21" i="42"/>
  <c r="B36" i="50"/>
  <c r="G36" i="50" s="1"/>
  <c r="B35" i="50"/>
  <c r="F35" i="50" s="1"/>
  <c r="B29" i="50"/>
  <c r="F29" i="50" s="1"/>
  <c r="B28" i="50"/>
  <c r="E28" i="50" s="1"/>
  <c r="B27" i="50"/>
  <c r="C27" i="50" s="1"/>
  <c r="B26" i="50"/>
  <c r="G26" i="50" s="1"/>
  <c r="B25" i="50"/>
  <c r="G25" i="50" s="1"/>
  <c r="B24" i="50"/>
  <c r="G24" i="50" s="1"/>
  <c r="B23" i="50"/>
  <c r="D23" i="50" s="1"/>
  <c r="B22" i="50"/>
  <c r="F22" i="50" s="1"/>
  <c r="B21" i="50"/>
  <c r="F21" i="50" s="1"/>
  <c r="B38" i="50"/>
  <c r="B36" i="29"/>
  <c r="G36" i="29" s="1"/>
  <c r="B35" i="29"/>
  <c r="G35" i="29" s="1"/>
  <c r="B29" i="29"/>
  <c r="E29" i="29" s="1"/>
  <c r="B28" i="29"/>
  <c r="C28" i="29" s="1"/>
  <c r="B27" i="29"/>
  <c r="F27" i="29" s="1"/>
  <c r="B26" i="29"/>
  <c r="G26" i="29" s="1"/>
  <c r="B25" i="29"/>
  <c r="E25" i="29" s="1"/>
  <c r="B24" i="29"/>
  <c r="G24" i="29" s="1"/>
  <c r="B23" i="29"/>
  <c r="F23" i="29" s="1"/>
  <c r="B22" i="29"/>
  <c r="F22" i="29" s="1"/>
  <c r="B21" i="29"/>
  <c r="D21" i="29" s="1"/>
  <c r="B36" i="40"/>
  <c r="C36" i="40" s="1"/>
  <c r="B35" i="40"/>
  <c r="G35" i="40" s="1"/>
  <c r="B29" i="40"/>
  <c r="F29" i="40" s="1"/>
  <c r="B28" i="40"/>
  <c r="E28" i="40" s="1"/>
  <c r="B27" i="40"/>
  <c r="D27" i="40" s="1"/>
  <c r="B26" i="40"/>
  <c r="C26" i="40" s="1"/>
  <c r="B25" i="40"/>
  <c r="G25" i="40" s="1"/>
  <c r="B24" i="40"/>
  <c r="G24" i="40" s="1"/>
  <c r="B23" i="40"/>
  <c r="G23" i="40" s="1"/>
  <c r="B22" i="40"/>
  <c r="G22" i="40" s="1"/>
  <c r="B21" i="40"/>
  <c r="F21" i="40" s="1"/>
  <c r="B38" i="40"/>
  <c r="B36" i="39"/>
  <c r="F36" i="39" s="1"/>
  <c r="F35" i="39"/>
  <c r="B29" i="39"/>
  <c r="F29" i="39" s="1"/>
  <c r="B28" i="39"/>
  <c r="D28" i="39" s="1"/>
  <c r="B27" i="39"/>
  <c r="F27" i="39" s="1"/>
  <c r="B26" i="39"/>
  <c r="F26" i="39" s="1"/>
  <c r="B25" i="39"/>
  <c r="F25" i="39" s="1"/>
  <c r="B24" i="39"/>
  <c r="C24" i="39" s="1"/>
  <c r="B23" i="39"/>
  <c r="F23" i="39" s="1"/>
  <c r="B22" i="39"/>
  <c r="F22" i="39" s="1"/>
  <c r="B21" i="39"/>
  <c r="F21" i="39" s="1"/>
  <c r="C13" i="38"/>
  <c r="B22" i="38"/>
  <c r="D22" i="38" s="1"/>
  <c r="B23" i="38"/>
  <c r="F23" i="38" s="1"/>
  <c r="B24" i="38"/>
  <c r="C24" i="38" s="1"/>
  <c r="B26" i="38"/>
  <c r="D26" i="38" s="1"/>
  <c r="B27" i="38"/>
  <c r="F27" i="38" s="1"/>
  <c r="B28" i="38"/>
  <c r="D28" i="38" s="1"/>
  <c r="B29" i="38"/>
  <c r="F29" i="38" s="1"/>
  <c r="B36" i="38"/>
  <c r="F36" i="38" s="1"/>
  <c r="B21" i="38"/>
  <c r="F21" i="38" s="1"/>
  <c r="J62" i="50"/>
  <c r="G14" i="50"/>
  <c r="F14" i="50"/>
  <c r="E14" i="50"/>
  <c r="D14" i="50"/>
  <c r="C14" i="50"/>
  <c r="G13" i="50"/>
  <c r="F13" i="50"/>
  <c r="E13" i="50"/>
  <c r="D13" i="50"/>
  <c r="B12" i="50"/>
  <c r="B6" i="50"/>
  <c r="D13" i="42"/>
  <c r="E13" i="42"/>
  <c r="F13" i="42"/>
  <c r="G13" i="42"/>
  <c r="D14" i="42"/>
  <c r="E14" i="42"/>
  <c r="F14" i="42"/>
  <c r="G14" i="42"/>
  <c r="C14" i="42"/>
  <c r="C14" i="29"/>
  <c r="C13" i="29"/>
  <c r="G14" i="29"/>
  <c r="D13" i="29"/>
  <c r="E13" i="29"/>
  <c r="F13" i="29"/>
  <c r="G13" i="29"/>
  <c r="D14" i="29"/>
  <c r="E14" i="29"/>
  <c r="F14" i="29"/>
  <c r="C14" i="40"/>
  <c r="C13" i="40"/>
  <c r="D14" i="40"/>
  <c r="E14" i="40"/>
  <c r="F14" i="40"/>
  <c r="G14" i="40"/>
  <c r="C14" i="39"/>
  <c r="D13" i="40"/>
  <c r="E13" i="40"/>
  <c r="F13" i="40"/>
  <c r="G13" i="40"/>
  <c r="C13" i="39"/>
  <c r="D14" i="39"/>
  <c r="E14" i="39"/>
  <c r="F14" i="39"/>
  <c r="G14" i="39"/>
  <c r="C14" i="38"/>
  <c r="D13" i="39"/>
  <c r="E13" i="39"/>
  <c r="F13" i="39"/>
  <c r="G13" i="39"/>
  <c r="D14" i="38"/>
  <c r="E14" i="38"/>
  <c r="F14" i="38"/>
  <c r="G14" i="38"/>
  <c r="G13" i="38"/>
  <c r="F13" i="38"/>
  <c r="E13" i="38"/>
  <c r="D13" i="38"/>
  <c r="D66" i="48"/>
  <c r="E66" i="48"/>
  <c r="F66" i="48"/>
  <c r="G66" i="48"/>
  <c r="H66" i="48"/>
  <c r="I66" i="48"/>
  <c r="J66" i="48"/>
  <c r="K66" i="48"/>
  <c r="L66" i="48"/>
  <c r="M66" i="48"/>
  <c r="N66" i="48"/>
  <c r="O66" i="48"/>
  <c r="P66" i="48"/>
  <c r="Q66" i="48"/>
  <c r="R66" i="48"/>
  <c r="S66" i="48"/>
  <c r="T66" i="48"/>
  <c r="U66" i="48"/>
  <c r="V66" i="48"/>
  <c r="W66" i="48"/>
  <c r="X66" i="48"/>
  <c r="Y66" i="48"/>
  <c r="Z66" i="48"/>
  <c r="AA66" i="48"/>
  <c r="AB66" i="48"/>
  <c r="AC66" i="48"/>
  <c r="AD66" i="48"/>
  <c r="AE66" i="48"/>
  <c r="AF66" i="48"/>
  <c r="AG66" i="48"/>
  <c r="AH66" i="48"/>
  <c r="AI66" i="48"/>
  <c r="AJ66" i="48"/>
  <c r="AK66" i="48"/>
  <c r="AL66" i="48"/>
  <c r="AM66" i="48"/>
  <c r="AN66" i="48"/>
  <c r="AO66" i="48"/>
  <c r="AP66" i="48"/>
  <c r="AQ66" i="48"/>
  <c r="AR66" i="48"/>
  <c r="AS66" i="48"/>
  <c r="AT66" i="48"/>
  <c r="AU66" i="48"/>
  <c r="C66" i="48"/>
  <c r="E7" i="24"/>
  <c r="J62" i="42"/>
  <c r="B12" i="42"/>
  <c r="K62" i="29"/>
  <c r="B12" i="29"/>
  <c r="U63" i="25"/>
  <c r="B12" i="25"/>
  <c r="B12" i="40"/>
  <c r="B13" i="10"/>
  <c r="B12" i="39"/>
  <c r="B12" i="38"/>
  <c r="H17" i="10"/>
  <c r="C31" i="29" l="1"/>
  <c r="F33" i="29"/>
  <c r="D33" i="29"/>
  <c r="F32" i="29"/>
  <c r="C34" i="29"/>
  <c r="G31" i="29"/>
  <c r="F34" i="29"/>
  <c r="F31" i="29"/>
  <c r="H31" i="29" s="1"/>
  <c r="E34" i="29"/>
  <c r="D31" i="29"/>
  <c r="D34" i="29"/>
  <c r="G33" i="29"/>
  <c r="H31" i="42"/>
  <c r="C34" i="50"/>
  <c r="D33" i="50"/>
  <c r="H33" i="50" s="1"/>
  <c r="G34" i="50"/>
  <c r="G31" i="50"/>
  <c r="F34" i="50"/>
  <c r="F31" i="50"/>
  <c r="E34" i="50"/>
  <c r="E31" i="50"/>
  <c r="C29" i="50"/>
  <c r="C30" i="50"/>
  <c r="H30" i="50" s="1"/>
  <c r="G34" i="19"/>
  <c r="C29" i="29"/>
  <c r="E32" i="29"/>
  <c r="E30" i="29"/>
  <c r="C30" i="29"/>
  <c r="D32" i="29"/>
  <c r="D30" i="29"/>
  <c r="F30" i="29"/>
  <c r="C32" i="29"/>
  <c r="C33" i="29"/>
  <c r="F31" i="25"/>
  <c r="C30" i="25"/>
  <c r="C32" i="40"/>
  <c r="F31" i="40"/>
  <c r="C33" i="40"/>
  <c r="H33" i="40" s="1"/>
  <c r="E31" i="40"/>
  <c r="C34" i="40"/>
  <c r="D31" i="40"/>
  <c r="G34" i="40"/>
  <c r="G32" i="40"/>
  <c r="F34" i="40"/>
  <c r="F32" i="40"/>
  <c r="F30" i="40"/>
  <c r="E34" i="40"/>
  <c r="E32" i="40"/>
  <c r="C30" i="40"/>
  <c r="C28" i="40"/>
  <c r="C31" i="40"/>
  <c r="C30" i="39"/>
  <c r="C32" i="39"/>
  <c r="G30" i="39"/>
  <c r="G34" i="39"/>
  <c r="F34" i="39"/>
  <c r="E34" i="39"/>
  <c r="G33" i="39"/>
  <c r="G32" i="38"/>
  <c r="D32" i="38"/>
  <c r="C31" i="19"/>
  <c r="G31" i="19"/>
  <c r="E31" i="19"/>
  <c r="D31" i="19"/>
  <c r="C32" i="25"/>
  <c r="E32" i="25"/>
  <c r="D32" i="25"/>
  <c r="E30" i="25"/>
  <c r="D30" i="25"/>
  <c r="C33" i="25"/>
  <c r="E33" i="25"/>
  <c r="E31" i="25"/>
  <c r="C34" i="25"/>
  <c r="D33" i="25"/>
  <c r="D31" i="25"/>
  <c r="G34" i="25"/>
  <c r="G32" i="25"/>
  <c r="G30" i="25"/>
  <c r="F34" i="25"/>
  <c r="C29" i="25"/>
  <c r="E34" i="25"/>
  <c r="C31" i="25"/>
  <c r="G32" i="19"/>
  <c r="F34" i="19"/>
  <c r="F32" i="19"/>
  <c r="C33" i="19"/>
  <c r="E34" i="19"/>
  <c r="E32" i="19"/>
  <c r="C29" i="19"/>
  <c r="D34" i="19"/>
  <c r="D32" i="19"/>
  <c r="D33" i="19"/>
  <c r="G33" i="19"/>
  <c r="F33" i="19"/>
  <c r="F30" i="19"/>
  <c r="E30" i="19"/>
  <c r="D30" i="19"/>
  <c r="C30" i="19"/>
  <c r="E27" i="19"/>
  <c r="D25" i="19"/>
  <c r="C26" i="19"/>
  <c r="E29" i="19"/>
  <c r="C27" i="19"/>
  <c r="D29" i="19"/>
  <c r="D27" i="19"/>
  <c r="G24" i="19"/>
  <c r="G22" i="19"/>
  <c r="C28" i="19"/>
  <c r="G35" i="19"/>
  <c r="G28" i="19"/>
  <c r="G26" i="19"/>
  <c r="F24" i="19"/>
  <c r="F35" i="19"/>
  <c r="F28" i="19"/>
  <c r="E26" i="19"/>
  <c r="E24" i="19"/>
  <c r="E22" i="19"/>
  <c r="C35" i="19"/>
  <c r="E35" i="19"/>
  <c r="E28" i="19"/>
  <c r="D26" i="19"/>
  <c r="D24" i="19"/>
  <c r="G25" i="19"/>
  <c r="G23" i="19"/>
  <c r="G29" i="19"/>
  <c r="G27" i="19"/>
  <c r="F25" i="19"/>
  <c r="C25" i="19"/>
  <c r="E32" i="50"/>
  <c r="C32" i="50"/>
  <c r="F32" i="50"/>
  <c r="D32" i="50"/>
  <c r="D27" i="50"/>
  <c r="E27" i="50"/>
  <c r="C35" i="50"/>
  <c r="D35" i="50"/>
  <c r="G29" i="50"/>
  <c r="F27" i="50"/>
  <c r="G35" i="50"/>
  <c r="G27" i="50"/>
  <c r="C26" i="50"/>
  <c r="E26" i="50"/>
  <c r="F26" i="50"/>
  <c r="D26" i="50"/>
  <c r="G28" i="50"/>
  <c r="F28" i="50"/>
  <c r="D28" i="29"/>
  <c r="E21" i="29"/>
  <c r="C26" i="29"/>
  <c r="F21" i="29"/>
  <c r="G21" i="29"/>
  <c r="E27" i="29"/>
  <c r="G29" i="29"/>
  <c r="G27" i="29"/>
  <c r="D26" i="29"/>
  <c r="F26" i="29"/>
  <c r="E28" i="29"/>
  <c r="C36" i="29"/>
  <c r="C27" i="29"/>
  <c r="F28" i="29"/>
  <c r="C21" i="29"/>
  <c r="D27" i="29"/>
  <c r="G28" i="29"/>
  <c r="F29" i="29"/>
  <c r="C28" i="25"/>
  <c r="C27" i="25"/>
  <c r="G28" i="25"/>
  <c r="F28" i="25"/>
  <c r="E28" i="25"/>
  <c r="D27" i="25"/>
  <c r="G35" i="25"/>
  <c r="D29" i="25"/>
  <c r="E26" i="25"/>
  <c r="C23" i="25"/>
  <c r="D35" i="25"/>
  <c r="D26" i="25"/>
  <c r="G29" i="25"/>
  <c r="G27" i="25"/>
  <c r="G25" i="25"/>
  <c r="G21" i="25"/>
  <c r="F35" i="25"/>
  <c r="F29" i="25"/>
  <c r="F27" i="25"/>
  <c r="F25" i="25"/>
  <c r="C21" i="25"/>
  <c r="C35" i="25"/>
  <c r="F26" i="40"/>
  <c r="F25" i="40"/>
  <c r="C25" i="40"/>
  <c r="E27" i="40"/>
  <c r="F28" i="40"/>
  <c r="D25" i="40"/>
  <c r="G28" i="40"/>
  <c r="G21" i="40"/>
  <c r="G29" i="40"/>
  <c r="E25" i="40"/>
  <c r="C27" i="40"/>
  <c r="F27" i="40"/>
  <c r="G27" i="40"/>
  <c r="D26" i="40"/>
  <c r="C21" i="40"/>
  <c r="E26" i="40"/>
  <c r="C23" i="40"/>
  <c r="F33" i="39"/>
  <c r="C33" i="39"/>
  <c r="E33" i="39"/>
  <c r="F30" i="39"/>
  <c r="E30" i="39"/>
  <c r="G32" i="39"/>
  <c r="F32" i="39"/>
  <c r="E32" i="39"/>
  <c r="C31" i="39"/>
  <c r="G31" i="39"/>
  <c r="F31" i="39"/>
  <c r="E31" i="39"/>
  <c r="C29" i="39"/>
  <c r="E29" i="39"/>
  <c r="C26" i="39"/>
  <c r="D26" i="39"/>
  <c r="D36" i="39"/>
  <c r="G26" i="39"/>
  <c r="C36" i="39"/>
  <c r="D23" i="39"/>
  <c r="C35" i="39"/>
  <c r="E36" i="39"/>
  <c r="E26" i="39"/>
  <c r="C22" i="39"/>
  <c r="E35" i="39"/>
  <c r="E25" i="39"/>
  <c r="C25" i="39"/>
  <c r="D35" i="39"/>
  <c r="E23" i="39"/>
  <c r="C27" i="39"/>
  <c r="E27" i="39"/>
  <c r="E22" i="39"/>
  <c r="D27" i="39"/>
  <c r="D22" i="39"/>
  <c r="E32" i="38"/>
  <c r="G30" i="38"/>
  <c r="F25" i="38"/>
  <c r="C30" i="38"/>
  <c r="F30" i="38"/>
  <c r="C32" i="38"/>
  <c r="E30" i="38"/>
  <c r="C33" i="38"/>
  <c r="D33" i="38"/>
  <c r="G35" i="38"/>
  <c r="C35" i="38"/>
  <c r="F35" i="38"/>
  <c r="E35" i="38"/>
  <c r="G34" i="38"/>
  <c r="F34" i="38"/>
  <c r="C34" i="38"/>
  <c r="E34" i="38"/>
  <c r="G33" i="38"/>
  <c r="F33" i="38"/>
  <c r="G31" i="38"/>
  <c r="F31" i="38"/>
  <c r="D31" i="38"/>
  <c r="C31" i="38"/>
  <c r="C29" i="38"/>
  <c r="E27" i="38"/>
  <c r="C26" i="38"/>
  <c r="G29" i="38"/>
  <c r="E29" i="38"/>
  <c r="E23" i="38"/>
  <c r="D29" i="38"/>
  <c r="G27" i="38"/>
  <c r="C27" i="38"/>
  <c r="D27" i="38"/>
  <c r="D25" i="38"/>
  <c r="G36" i="38"/>
  <c r="G25" i="38"/>
  <c r="E36" i="38"/>
  <c r="E25" i="38"/>
  <c r="D23" i="38"/>
  <c r="D21" i="38"/>
  <c r="C28" i="38"/>
  <c r="G28" i="38"/>
  <c r="G26" i="38"/>
  <c r="G24" i="38"/>
  <c r="G22" i="38"/>
  <c r="E21" i="38"/>
  <c r="D36" i="38"/>
  <c r="C21" i="38"/>
  <c r="F28" i="38"/>
  <c r="F26" i="38"/>
  <c r="F24" i="38"/>
  <c r="F22" i="38"/>
  <c r="C22" i="38"/>
  <c r="E28" i="38"/>
  <c r="E26" i="38"/>
  <c r="E24" i="38"/>
  <c r="E22" i="38"/>
  <c r="C23" i="38"/>
  <c r="C36" i="38"/>
  <c r="D24" i="38"/>
  <c r="G23" i="38"/>
  <c r="G21" i="38"/>
  <c r="E9" i="24"/>
  <c r="G12" i="42"/>
  <c r="D12" i="42"/>
  <c r="C25" i="50"/>
  <c r="D25" i="50"/>
  <c r="F25" i="50"/>
  <c r="G22" i="50"/>
  <c r="C22" i="50"/>
  <c r="G21" i="50"/>
  <c r="C24" i="50"/>
  <c r="C23" i="50"/>
  <c r="D24" i="50"/>
  <c r="E25" i="50"/>
  <c r="C36" i="50"/>
  <c r="D36" i="50"/>
  <c r="D22" i="50"/>
  <c r="E23" i="50"/>
  <c r="F24" i="50"/>
  <c r="E36" i="50"/>
  <c r="E24" i="50"/>
  <c r="D21" i="50"/>
  <c r="E22" i="50"/>
  <c r="F23" i="50"/>
  <c r="C28" i="50"/>
  <c r="D29" i="50"/>
  <c r="E35" i="50"/>
  <c r="F36" i="50"/>
  <c r="E21" i="50"/>
  <c r="G23" i="50"/>
  <c r="D28" i="50"/>
  <c r="E29" i="50"/>
  <c r="C25" i="29"/>
  <c r="C23" i="29"/>
  <c r="G23" i="29"/>
  <c r="G22" i="29"/>
  <c r="C24" i="29"/>
  <c r="D25" i="29"/>
  <c r="E26" i="29"/>
  <c r="D24" i="29"/>
  <c r="G12" i="29"/>
  <c r="C22" i="29"/>
  <c r="D23" i="29"/>
  <c r="E24" i="29"/>
  <c r="F25" i="29"/>
  <c r="C35" i="29"/>
  <c r="D36" i="29"/>
  <c r="D22" i="29"/>
  <c r="E23" i="29"/>
  <c r="F24" i="29"/>
  <c r="G25" i="29"/>
  <c r="D35" i="29"/>
  <c r="E36" i="29"/>
  <c r="E22" i="29"/>
  <c r="D29" i="29"/>
  <c r="E35" i="29"/>
  <c r="F36" i="29"/>
  <c r="F35" i="29"/>
  <c r="D24" i="40"/>
  <c r="C22" i="40"/>
  <c r="D23" i="40"/>
  <c r="E24" i="40"/>
  <c r="G26" i="40"/>
  <c r="C35" i="40"/>
  <c r="D36" i="40"/>
  <c r="C24" i="40"/>
  <c r="D22" i="40"/>
  <c r="E23" i="40"/>
  <c r="F24" i="40"/>
  <c r="D35" i="40"/>
  <c r="E36" i="40"/>
  <c r="D21" i="40"/>
  <c r="E22" i="40"/>
  <c r="F23" i="40"/>
  <c r="D29" i="40"/>
  <c r="E35" i="40"/>
  <c r="F36" i="40"/>
  <c r="E21" i="40"/>
  <c r="F22" i="40"/>
  <c r="D28" i="40"/>
  <c r="E29" i="40"/>
  <c r="F35" i="40"/>
  <c r="G36" i="40"/>
  <c r="E21" i="39"/>
  <c r="C21" i="39"/>
  <c r="D29" i="39"/>
  <c r="D25" i="39"/>
  <c r="D21" i="39"/>
  <c r="G35" i="39"/>
  <c r="G28" i="39"/>
  <c r="G24" i="39"/>
  <c r="G22" i="39"/>
  <c r="C28" i="39"/>
  <c r="F28" i="39"/>
  <c r="F24" i="39"/>
  <c r="E28" i="39"/>
  <c r="E24" i="39"/>
  <c r="C23" i="39"/>
  <c r="G36" i="39"/>
  <c r="G29" i="39"/>
  <c r="G27" i="39"/>
  <c r="G25" i="39"/>
  <c r="G23" i="39"/>
  <c r="G21" i="39"/>
  <c r="D24" i="39"/>
  <c r="G12" i="40"/>
  <c r="G12" i="39"/>
  <c r="F12" i="38"/>
  <c r="C12" i="42"/>
  <c r="F12" i="42"/>
  <c r="E12" i="42"/>
  <c r="E12" i="29"/>
  <c r="F12" i="40"/>
  <c r="D12" i="40"/>
  <c r="E12" i="40"/>
  <c r="G12" i="50"/>
  <c r="D12" i="29"/>
  <c r="F12" i="29"/>
  <c r="F12" i="39"/>
  <c r="E12" i="39"/>
  <c r="D12" i="39"/>
  <c r="E12" i="38"/>
  <c r="G12" i="38"/>
  <c r="D12" i="38"/>
  <c r="H14" i="50"/>
  <c r="H13" i="50"/>
  <c r="C12" i="50"/>
  <c r="E12" i="50"/>
  <c r="D12" i="50"/>
  <c r="F12" i="50"/>
  <c r="C12" i="29"/>
  <c r="C12" i="40"/>
  <c r="C12" i="39"/>
  <c r="C12" i="38"/>
  <c r="G48" i="26" a="1"/>
  <c r="G48" i="26" s="1"/>
  <c r="F48" i="26" a="1"/>
  <c r="F48" i="26" s="1"/>
  <c r="G47" i="26" a="1"/>
  <c r="G47" i="26" s="1"/>
  <c r="F47" i="26" a="1"/>
  <c r="F47" i="26" s="1"/>
  <c r="G46" i="26" a="1"/>
  <c r="G46" i="26" s="1"/>
  <c r="F46" i="26" a="1"/>
  <c r="F46" i="26" s="1"/>
  <c r="G45" i="26" a="1"/>
  <c r="G45" i="26" s="1"/>
  <c r="F45" i="26" a="1"/>
  <c r="F45" i="26" s="1"/>
  <c r="G44" i="26" a="1"/>
  <c r="G44" i="26" s="1"/>
  <c r="F44" i="26" a="1"/>
  <c r="F44" i="26" s="1"/>
  <c r="G43" i="26" a="1"/>
  <c r="G43" i="26" s="1"/>
  <c r="F43" i="26" a="1"/>
  <c r="F43" i="26" s="1"/>
  <c r="G42" i="26" a="1"/>
  <c r="G42" i="26" s="1"/>
  <c r="F42" i="26" a="1"/>
  <c r="F42" i="26" s="1"/>
  <c r="G41" i="26" a="1"/>
  <c r="G41" i="26" s="1"/>
  <c r="F41" i="26" a="1"/>
  <c r="F41" i="26" s="1"/>
  <c r="G40" i="26" a="1"/>
  <c r="G40" i="26" s="1"/>
  <c r="F40" i="26" a="1"/>
  <c r="F40" i="26" s="1"/>
  <c r="G39" i="26" a="1"/>
  <c r="G39" i="26" s="1"/>
  <c r="F39" i="26" a="1"/>
  <c r="F39" i="26" s="1"/>
  <c r="G38" i="26" a="1"/>
  <c r="G38" i="26" s="1"/>
  <c r="F38" i="26" a="1"/>
  <c r="F38" i="26" s="1"/>
  <c r="G37" i="26" a="1"/>
  <c r="G37" i="26" s="1"/>
  <c r="F37" i="26" a="1"/>
  <c r="F37" i="26" s="1"/>
  <c r="G36" i="26" a="1"/>
  <c r="G36" i="26" s="1"/>
  <c r="F36" i="26" a="1"/>
  <c r="F36" i="26" s="1"/>
  <c r="G35" i="26" a="1"/>
  <c r="G35" i="26" s="1"/>
  <c r="F35" i="26" a="1"/>
  <c r="F35" i="26" s="1"/>
  <c r="G34" i="26" a="1"/>
  <c r="G34" i="26" s="1"/>
  <c r="F34" i="26" a="1"/>
  <c r="F34" i="26" s="1"/>
  <c r="G33" i="26" a="1"/>
  <c r="G33" i="26" s="1"/>
  <c r="F33" i="26" a="1"/>
  <c r="F33" i="26" s="1"/>
  <c r="G32" i="26" a="1"/>
  <c r="G32" i="26" s="1"/>
  <c r="F32" i="26" a="1"/>
  <c r="F32" i="26" s="1"/>
  <c r="G31" i="26" a="1"/>
  <c r="G31" i="26" s="1"/>
  <c r="F31" i="26" a="1"/>
  <c r="F31" i="26" s="1"/>
  <c r="G30" i="26" a="1"/>
  <c r="G30" i="26" s="1"/>
  <c r="F30" i="26" a="1"/>
  <c r="F30" i="26" s="1"/>
  <c r="G29" i="26" a="1"/>
  <c r="G29" i="26" s="1"/>
  <c r="F29" i="26" a="1"/>
  <c r="F29" i="26" s="1"/>
  <c r="G28" i="26" a="1"/>
  <c r="G28" i="26" s="1"/>
  <c r="F28" i="26" a="1"/>
  <c r="F28" i="26" s="1"/>
  <c r="G27" i="26" a="1"/>
  <c r="G27" i="26" s="1"/>
  <c r="F27" i="26" a="1"/>
  <c r="F27" i="26" s="1"/>
  <c r="G26" i="26" a="1"/>
  <c r="G26" i="26" s="1"/>
  <c r="F26" i="26" a="1"/>
  <c r="F26" i="26" s="1"/>
  <c r="G25" i="26" a="1"/>
  <c r="G25" i="26" s="1"/>
  <c r="F25" i="26" a="1"/>
  <c r="F25" i="26" s="1"/>
  <c r="G24" i="26" a="1"/>
  <c r="G24" i="26" s="1"/>
  <c r="F24" i="26" a="1"/>
  <c r="F24" i="26" s="1"/>
  <c r="G23" i="26" a="1"/>
  <c r="G23" i="26" s="1"/>
  <c r="F23" i="26" a="1"/>
  <c r="F23" i="26" s="1"/>
  <c r="G22" i="26" a="1"/>
  <c r="G22" i="26" s="1"/>
  <c r="F22" i="26" a="1"/>
  <c r="F22" i="26" s="1"/>
  <c r="G21" i="26" a="1"/>
  <c r="G21" i="26" s="1"/>
  <c r="F21" i="26" a="1"/>
  <c r="F21" i="26" s="1"/>
  <c r="G20" i="26" a="1"/>
  <c r="G20" i="26" s="1"/>
  <c r="F20" i="26" a="1"/>
  <c r="F20" i="26" s="1"/>
  <c r="G19" i="26" a="1"/>
  <c r="G19" i="26" s="1"/>
  <c r="F19" i="26" a="1"/>
  <c r="F19" i="26" s="1"/>
  <c r="G18" i="26" a="1"/>
  <c r="G18" i="26" s="1"/>
  <c r="F18" i="26" a="1"/>
  <c r="F18" i="26" s="1"/>
  <c r="G17" i="26" a="1"/>
  <c r="G17" i="26" s="1"/>
  <c r="F17" i="26" a="1"/>
  <c r="F17" i="26" s="1"/>
  <c r="G16" i="26" a="1"/>
  <c r="G16" i="26" s="1"/>
  <c r="F16" i="26" a="1"/>
  <c r="F16" i="26" s="1"/>
  <c r="G15" i="26" a="1"/>
  <c r="G15" i="26" s="1"/>
  <c r="F15" i="26" a="1"/>
  <c r="F15" i="26" s="1"/>
  <c r="G14" i="26" a="1"/>
  <c r="G14" i="26" s="1"/>
  <c r="F14" i="26" a="1"/>
  <c r="F14" i="26" s="1"/>
  <c r="G13" i="26" a="1"/>
  <c r="G13" i="26" s="1"/>
  <c r="F13" i="26" a="1"/>
  <c r="F13" i="26" s="1"/>
  <c r="G12" i="26" a="1"/>
  <c r="G12" i="26" s="1"/>
  <c r="F12" i="26" a="1"/>
  <c r="F12" i="26" s="1"/>
  <c r="G11" i="26" a="1"/>
  <c r="G11" i="26" s="1"/>
  <c r="F11" i="26" a="1"/>
  <c r="F11" i="26" s="1"/>
  <c r="G10" i="26" a="1"/>
  <c r="G10" i="26" s="1"/>
  <c r="F10" i="26" a="1"/>
  <c r="F10" i="26" s="1"/>
  <c r="G9" i="26" a="1"/>
  <c r="G9" i="26" s="1"/>
  <c r="F9" i="26" a="1"/>
  <c r="F9" i="26" s="1"/>
  <c r="G8" i="26" a="1"/>
  <c r="G8" i="26" s="1"/>
  <c r="F8" i="26" a="1"/>
  <c r="F8" i="26" s="1"/>
  <c r="G7" i="26" a="1"/>
  <c r="G7" i="26" s="1"/>
  <c r="F7" i="26" a="1"/>
  <c r="F7" i="26" s="1"/>
  <c r="G6" i="26" a="1"/>
  <c r="G6" i="26" s="1"/>
  <c r="F6" i="26" a="1"/>
  <c r="F6" i="26" s="1"/>
  <c r="G5" i="26" a="1"/>
  <c r="G5" i="26" s="1"/>
  <c r="F5" i="26" a="1"/>
  <c r="F5" i="26" s="1"/>
  <c r="G4" i="26" a="1"/>
  <c r="G4" i="26" s="1"/>
  <c r="F4" i="26" a="1"/>
  <c r="F4" i="26" s="1"/>
  <c r="J48" i="20"/>
  <c r="I48" i="20"/>
  <c r="H48" i="20"/>
  <c r="G48" i="20"/>
  <c r="F48" i="20"/>
  <c r="E48" i="20"/>
  <c r="D48" i="20"/>
  <c r="J47" i="20"/>
  <c r="I47" i="20"/>
  <c r="H47" i="20"/>
  <c r="G47" i="20"/>
  <c r="F47" i="20"/>
  <c r="E47" i="20"/>
  <c r="D47" i="20"/>
  <c r="J46" i="20"/>
  <c r="I46" i="20"/>
  <c r="H46" i="20"/>
  <c r="G46" i="20"/>
  <c r="F46" i="20"/>
  <c r="E46" i="20"/>
  <c r="D46" i="20"/>
  <c r="J45" i="20"/>
  <c r="I45" i="20"/>
  <c r="H45" i="20"/>
  <c r="G45" i="20"/>
  <c r="F45" i="20"/>
  <c r="E45" i="20"/>
  <c r="D45" i="20"/>
  <c r="J44" i="20"/>
  <c r="I44" i="20"/>
  <c r="H44" i="20"/>
  <c r="G44" i="20"/>
  <c r="F44" i="20"/>
  <c r="E44" i="20"/>
  <c r="D44" i="20"/>
  <c r="J43" i="20"/>
  <c r="I43" i="20"/>
  <c r="H43" i="20"/>
  <c r="G43" i="20"/>
  <c r="F43" i="20"/>
  <c r="E43" i="20"/>
  <c r="D43" i="20"/>
  <c r="J42" i="20"/>
  <c r="I42" i="20"/>
  <c r="H42" i="20"/>
  <c r="G42" i="20"/>
  <c r="F42" i="20"/>
  <c r="E42" i="20"/>
  <c r="D42" i="20"/>
  <c r="J41" i="20"/>
  <c r="I41" i="20"/>
  <c r="H41" i="20"/>
  <c r="G41" i="20"/>
  <c r="F41" i="20"/>
  <c r="E41" i="20"/>
  <c r="D41" i="20"/>
  <c r="J40" i="20"/>
  <c r="I40" i="20"/>
  <c r="H40" i="20"/>
  <c r="G40" i="20"/>
  <c r="F40" i="20"/>
  <c r="E40" i="20"/>
  <c r="D40" i="20"/>
  <c r="J39" i="20"/>
  <c r="I39" i="20"/>
  <c r="H39" i="20"/>
  <c r="G39" i="20"/>
  <c r="F39" i="20"/>
  <c r="E39" i="20"/>
  <c r="D39" i="20"/>
  <c r="J38" i="20"/>
  <c r="I38" i="20"/>
  <c r="H38" i="20"/>
  <c r="G38" i="20"/>
  <c r="F38" i="20"/>
  <c r="E38" i="20"/>
  <c r="D38" i="20"/>
  <c r="J37" i="20"/>
  <c r="I37" i="20"/>
  <c r="H37" i="20"/>
  <c r="G37" i="20"/>
  <c r="F37" i="20"/>
  <c r="E37" i="20"/>
  <c r="D37" i="20"/>
  <c r="J36" i="20"/>
  <c r="I36" i="20"/>
  <c r="H36" i="20"/>
  <c r="G36" i="20"/>
  <c r="F36" i="20"/>
  <c r="E36" i="20"/>
  <c r="D36" i="20"/>
  <c r="J35" i="20"/>
  <c r="I35" i="20"/>
  <c r="H35" i="20"/>
  <c r="G35" i="20"/>
  <c r="F35" i="20"/>
  <c r="E35" i="20"/>
  <c r="D35" i="20"/>
  <c r="J34" i="20"/>
  <c r="I34" i="20"/>
  <c r="H34" i="20"/>
  <c r="G34" i="20"/>
  <c r="F34" i="20"/>
  <c r="E34" i="20"/>
  <c r="D34" i="20"/>
  <c r="J33" i="20"/>
  <c r="I33" i="20"/>
  <c r="H33" i="20"/>
  <c r="G33" i="20"/>
  <c r="F33" i="20"/>
  <c r="E33" i="20"/>
  <c r="D33" i="20"/>
  <c r="J32" i="20"/>
  <c r="I32" i="20"/>
  <c r="H32" i="20"/>
  <c r="G32" i="20"/>
  <c r="F32" i="20"/>
  <c r="E32" i="20"/>
  <c r="D32" i="20"/>
  <c r="J31" i="20"/>
  <c r="I31" i="20"/>
  <c r="H31" i="20"/>
  <c r="G31" i="20"/>
  <c r="F31" i="20"/>
  <c r="E31" i="20"/>
  <c r="D31" i="20"/>
  <c r="J30" i="20"/>
  <c r="I30" i="20"/>
  <c r="H30" i="20"/>
  <c r="G30" i="20"/>
  <c r="F30" i="20"/>
  <c r="E30" i="20"/>
  <c r="D30" i="20"/>
  <c r="J29" i="20"/>
  <c r="I29" i="20"/>
  <c r="H29" i="20"/>
  <c r="G29" i="20"/>
  <c r="F29" i="20"/>
  <c r="E29" i="20"/>
  <c r="D29" i="20"/>
  <c r="J28" i="20"/>
  <c r="I28" i="20"/>
  <c r="H28" i="20"/>
  <c r="G28" i="20"/>
  <c r="F28" i="20"/>
  <c r="E28" i="20"/>
  <c r="D28" i="20"/>
  <c r="J27" i="20"/>
  <c r="I27" i="20"/>
  <c r="H27" i="20"/>
  <c r="G27" i="20"/>
  <c r="F27" i="20"/>
  <c r="E27" i="20"/>
  <c r="D27" i="20"/>
  <c r="J26" i="20"/>
  <c r="I26" i="20"/>
  <c r="H26" i="20"/>
  <c r="G26" i="20"/>
  <c r="F26" i="20"/>
  <c r="E26" i="20"/>
  <c r="D26" i="20"/>
  <c r="J25" i="20"/>
  <c r="I25" i="20"/>
  <c r="H25" i="20"/>
  <c r="G25" i="20"/>
  <c r="F25" i="20"/>
  <c r="E25" i="20"/>
  <c r="D25" i="20"/>
  <c r="J24" i="20"/>
  <c r="I24" i="20"/>
  <c r="H24" i="20"/>
  <c r="G24" i="20"/>
  <c r="F24" i="20"/>
  <c r="E24" i="20"/>
  <c r="D24" i="20"/>
  <c r="J23" i="20"/>
  <c r="I23" i="20"/>
  <c r="H23" i="20"/>
  <c r="G23" i="20"/>
  <c r="F23" i="20"/>
  <c r="E23" i="20"/>
  <c r="D23" i="20"/>
  <c r="J22" i="20"/>
  <c r="I22" i="20"/>
  <c r="H22" i="20"/>
  <c r="G22" i="20"/>
  <c r="F22" i="20"/>
  <c r="E22" i="20"/>
  <c r="D22" i="20"/>
  <c r="J21" i="20"/>
  <c r="I21" i="20"/>
  <c r="H21" i="20"/>
  <c r="G21" i="20"/>
  <c r="F21" i="20"/>
  <c r="E21" i="20"/>
  <c r="D21" i="20"/>
  <c r="J20" i="20"/>
  <c r="I20" i="20"/>
  <c r="H20" i="20"/>
  <c r="G20" i="20"/>
  <c r="F20" i="20"/>
  <c r="E20" i="20"/>
  <c r="D20" i="20"/>
  <c r="J19" i="20"/>
  <c r="I19" i="20"/>
  <c r="H19" i="20"/>
  <c r="G19" i="20"/>
  <c r="F19" i="20"/>
  <c r="E19" i="20"/>
  <c r="D19" i="20"/>
  <c r="J18" i="20"/>
  <c r="I18" i="20"/>
  <c r="H18" i="20"/>
  <c r="G18" i="20"/>
  <c r="F18" i="20"/>
  <c r="E18" i="20"/>
  <c r="D18" i="20"/>
  <c r="J17" i="20"/>
  <c r="I17" i="20"/>
  <c r="H17" i="20"/>
  <c r="G17" i="20"/>
  <c r="F17" i="20"/>
  <c r="E17" i="20"/>
  <c r="D17" i="20"/>
  <c r="J16" i="20"/>
  <c r="I16" i="20"/>
  <c r="H16" i="20"/>
  <c r="G16" i="20"/>
  <c r="F16" i="20"/>
  <c r="E16" i="20"/>
  <c r="D16" i="20"/>
  <c r="J15" i="20"/>
  <c r="I15" i="20"/>
  <c r="H15" i="20"/>
  <c r="G15" i="20"/>
  <c r="F15" i="20"/>
  <c r="E15" i="20"/>
  <c r="D15" i="20"/>
  <c r="J14" i="20"/>
  <c r="I14" i="20"/>
  <c r="H14" i="20"/>
  <c r="G14" i="20"/>
  <c r="F14" i="20"/>
  <c r="E14" i="20"/>
  <c r="D14" i="20"/>
  <c r="J13" i="20"/>
  <c r="I13" i="20"/>
  <c r="H13" i="20"/>
  <c r="G13" i="20"/>
  <c r="F13" i="20"/>
  <c r="E13" i="20"/>
  <c r="D13" i="20"/>
  <c r="J12" i="20"/>
  <c r="I12" i="20"/>
  <c r="H12" i="20"/>
  <c r="G12" i="20"/>
  <c r="F12" i="20"/>
  <c r="E12" i="20"/>
  <c r="D12" i="20"/>
  <c r="J11" i="20"/>
  <c r="I11" i="20"/>
  <c r="H11" i="20"/>
  <c r="G11" i="20"/>
  <c r="F11" i="20"/>
  <c r="E11" i="20"/>
  <c r="D11" i="20"/>
  <c r="J10" i="20"/>
  <c r="I10" i="20"/>
  <c r="H10" i="20"/>
  <c r="G10" i="20"/>
  <c r="F10" i="20"/>
  <c r="E10" i="20"/>
  <c r="D10" i="20"/>
  <c r="J9" i="20"/>
  <c r="I9" i="20"/>
  <c r="H9" i="20"/>
  <c r="G9" i="20"/>
  <c r="F9" i="20"/>
  <c r="E9" i="20"/>
  <c r="D9" i="20"/>
  <c r="J8" i="20"/>
  <c r="I8" i="20"/>
  <c r="H8" i="20"/>
  <c r="G8" i="20"/>
  <c r="F8" i="20"/>
  <c r="E8" i="20"/>
  <c r="D8" i="20"/>
  <c r="J7" i="20"/>
  <c r="I7" i="20"/>
  <c r="H7" i="20"/>
  <c r="G7" i="20"/>
  <c r="F7" i="20"/>
  <c r="E7" i="20"/>
  <c r="D7" i="20"/>
  <c r="J6" i="20"/>
  <c r="I6" i="20"/>
  <c r="H6" i="20"/>
  <c r="G6" i="20"/>
  <c r="F6" i="20"/>
  <c r="E6" i="20"/>
  <c r="D6" i="20"/>
  <c r="J5" i="20"/>
  <c r="I5" i="20"/>
  <c r="H5" i="20"/>
  <c r="G5" i="20"/>
  <c r="F5" i="20"/>
  <c r="E5" i="20"/>
  <c r="D5" i="20"/>
  <c r="J4" i="20"/>
  <c r="I4" i="20"/>
  <c r="H4" i="20"/>
  <c r="G4" i="20"/>
  <c r="F4" i="20"/>
  <c r="E4" i="20"/>
  <c r="D4" i="20"/>
  <c r="O297" i="17"/>
  <c r="T296" i="17"/>
  <c r="S296" i="17"/>
  <c r="R296" i="17"/>
  <c r="Q296" i="17"/>
  <c r="P296" i="17"/>
  <c r="L296" i="17"/>
  <c r="I296" i="17"/>
  <c r="H296" i="17"/>
  <c r="G296" i="17"/>
  <c r="F296" i="17"/>
  <c r="E296" i="17"/>
  <c r="D296" i="17"/>
  <c r="C296" i="17"/>
  <c r="B296" i="17"/>
  <c r="S295" i="17"/>
  <c r="R295" i="17"/>
  <c r="Q295" i="17"/>
  <c r="P295" i="17"/>
  <c r="T295" i="17" s="1"/>
  <c r="L295" i="17"/>
  <c r="I295" i="17"/>
  <c r="H295" i="17"/>
  <c r="G295" i="17"/>
  <c r="F295" i="17"/>
  <c r="E295" i="17"/>
  <c r="D295" i="17"/>
  <c r="C295" i="17"/>
  <c r="B295" i="17"/>
  <c r="S294" i="17"/>
  <c r="R294" i="17"/>
  <c r="Q294" i="17"/>
  <c r="P294" i="17"/>
  <c r="T294" i="17" s="1"/>
  <c r="L294" i="17"/>
  <c r="I294" i="17"/>
  <c r="H294" i="17"/>
  <c r="G294" i="17"/>
  <c r="F294" i="17"/>
  <c r="E294" i="17"/>
  <c r="D294" i="17"/>
  <c r="C294" i="17"/>
  <c r="B294" i="17"/>
  <c r="S293" i="17"/>
  <c r="R293" i="17"/>
  <c r="Q293" i="17"/>
  <c r="P293" i="17"/>
  <c r="T293" i="17" s="1"/>
  <c r="L293" i="17"/>
  <c r="I293" i="17"/>
  <c r="H293" i="17"/>
  <c r="G293" i="17"/>
  <c r="F293" i="17"/>
  <c r="E293" i="17"/>
  <c r="D293" i="17"/>
  <c r="C293" i="17"/>
  <c r="B293" i="17"/>
  <c r="S292" i="17"/>
  <c r="R292" i="17"/>
  <c r="Q292" i="17"/>
  <c r="P292" i="17"/>
  <c r="T292" i="17" s="1"/>
  <c r="L292" i="17"/>
  <c r="I292" i="17"/>
  <c r="H292" i="17"/>
  <c r="G292" i="17"/>
  <c r="F292" i="17"/>
  <c r="E292" i="17"/>
  <c r="D292" i="17"/>
  <c r="C292" i="17"/>
  <c r="B292" i="17"/>
  <c r="S291" i="17"/>
  <c r="R291" i="17"/>
  <c r="Q291" i="17"/>
  <c r="P291" i="17"/>
  <c r="T291" i="17" s="1"/>
  <c r="L291" i="17"/>
  <c r="I291" i="17"/>
  <c r="H291" i="17"/>
  <c r="G291" i="17"/>
  <c r="F291" i="17"/>
  <c r="E291" i="17"/>
  <c r="D291" i="17"/>
  <c r="C291" i="17"/>
  <c r="B291" i="17"/>
  <c r="T290" i="17"/>
  <c r="S290" i="17"/>
  <c r="R290" i="17"/>
  <c r="Q290" i="17"/>
  <c r="P290" i="17"/>
  <c r="L290" i="17"/>
  <c r="I290" i="17"/>
  <c r="H290" i="17"/>
  <c r="G290" i="17"/>
  <c r="F290" i="17"/>
  <c r="E290" i="17"/>
  <c r="D290" i="17"/>
  <c r="C290" i="17"/>
  <c r="B290" i="17"/>
  <c r="S289" i="17"/>
  <c r="R289" i="17"/>
  <c r="Q289" i="17"/>
  <c r="P289" i="17"/>
  <c r="T289" i="17" s="1"/>
  <c r="L289" i="17"/>
  <c r="I289" i="17"/>
  <c r="H289" i="17"/>
  <c r="G289" i="17"/>
  <c r="F289" i="17"/>
  <c r="E289" i="17"/>
  <c r="D289" i="17"/>
  <c r="C289" i="17"/>
  <c r="B289" i="17"/>
  <c r="S288" i="17"/>
  <c r="R288" i="17"/>
  <c r="Q288" i="17"/>
  <c r="P288" i="17"/>
  <c r="T288" i="17" s="1"/>
  <c r="L288" i="17"/>
  <c r="I288" i="17"/>
  <c r="H288" i="17"/>
  <c r="G288" i="17"/>
  <c r="F288" i="17"/>
  <c r="E288" i="17"/>
  <c r="D288" i="17"/>
  <c r="C288" i="17"/>
  <c r="B288" i="17"/>
  <c r="S287" i="17"/>
  <c r="R287" i="17"/>
  <c r="Q287" i="17"/>
  <c r="P287" i="17"/>
  <c r="T287" i="17" s="1"/>
  <c r="L287" i="17"/>
  <c r="I287" i="17"/>
  <c r="H287" i="17"/>
  <c r="G287" i="17"/>
  <c r="F287" i="17"/>
  <c r="E287" i="17"/>
  <c r="D287" i="17"/>
  <c r="C287" i="17"/>
  <c r="B287" i="17"/>
  <c r="S286" i="17"/>
  <c r="R286" i="17"/>
  <c r="Q286" i="17"/>
  <c r="P286" i="17"/>
  <c r="T286" i="17" s="1"/>
  <c r="L286" i="17"/>
  <c r="I286" i="17"/>
  <c r="H286" i="17"/>
  <c r="G286" i="17"/>
  <c r="F286" i="17"/>
  <c r="E286" i="17"/>
  <c r="D286" i="17"/>
  <c r="C286" i="17"/>
  <c r="B286" i="17"/>
  <c r="T285" i="17"/>
  <c r="S285" i="17"/>
  <c r="R285" i="17"/>
  <c r="Q285" i="17"/>
  <c r="P285" i="17"/>
  <c r="L285" i="17"/>
  <c r="I285" i="17"/>
  <c r="H285" i="17"/>
  <c r="G285" i="17"/>
  <c r="F285" i="17"/>
  <c r="E285" i="17"/>
  <c r="D285" i="17"/>
  <c r="C285" i="17"/>
  <c r="B285" i="17"/>
  <c r="S284" i="17"/>
  <c r="R284" i="17"/>
  <c r="Q284" i="17"/>
  <c r="P284" i="17"/>
  <c r="T284" i="17" s="1"/>
  <c r="L284" i="17"/>
  <c r="I284" i="17"/>
  <c r="H284" i="17"/>
  <c r="G284" i="17"/>
  <c r="F284" i="17"/>
  <c r="E284" i="17"/>
  <c r="D284" i="17"/>
  <c r="C284" i="17"/>
  <c r="B284" i="17"/>
  <c r="S283" i="17"/>
  <c r="R283" i="17"/>
  <c r="Q283" i="17"/>
  <c r="P283" i="17"/>
  <c r="T283" i="17" s="1"/>
  <c r="L283" i="17"/>
  <c r="I283" i="17"/>
  <c r="H283" i="17"/>
  <c r="G283" i="17"/>
  <c r="F283" i="17"/>
  <c r="E283" i="17"/>
  <c r="D283" i="17"/>
  <c r="C283" i="17"/>
  <c r="B283" i="17"/>
  <c r="S282" i="17"/>
  <c r="R282" i="17"/>
  <c r="Q282" i="17"/>
  <c r="P282" i="17"/>
  <c r="T282" i="17" s="1"/>
  <c r="L282" i="17"/>
  <c r="I282" i="17"/>
  <c r="H282" i="17"/>
  <c r="G282" i="17"/>
  <c r="F282" i="17"/>
  <c r="E282" i="17"/>
  <c r="D282" i="17"/>
  <c r="C282" i="17"/>
  <c r="B282" i="17"/>
  <c r="S281" i="17"/>
  <c r="R281" i="17"/>
  <c r="Q281" i="17"/>
  <c r="P281" i="17"/>
  <c r="T281" i="17" s="1"/>
  <c r="L281" i="17"/>
  <c r="I281" i="17"/>
  <c r="H281" i="17"/>
  <c r="G281" i="17"/>
  <c r="F281" i="17"/>
  <c r="E281" i="17"/>
  <c r="D281" i="17"/>
  <c r="C281" i="17"/>
  <c r="B281" i="17"/>
  <c r="S280" i="17"/>
  <c r="R280" i="17"/>
  <c r="Q280" i="17"/>
  <c r="P280" i="17"/>
  <c r="T280" i="17" s="1"/>
  <c r="L280" i="17"/>
  <c r="I280" i="17"/>
  <c r="H280" i="17"/>
  <c r="G280" i="17"/>
  <c r="F280" i="17"/>
  <c r="E280" i="17"/>
  <c r="D280" i="17"/>
  <c r="C280" i="17"/>
  <c r="B280" i="17"/>
  <c r="S279" i="17"/>
  <c r="R279" i="17"/>
  <c r="Q279" i="17"/>
  <c r="P279" i="17"/>
  <c r="T279" i="17" s="1"/>
  <c r="L279" i="17"/>
  <c r="I279" i="17"/>
  <c r="H279" i="17"/>
  <c r="G279" i="17"/>
  <c r="F279" i="17"/>
  <c r="E279" i="17"/>
  <c r="D279" i="17"/>
  <c r="C279" i="17"/>
  <c r="B279" i="17"/>
  <c r="S278" i="17"/>
  <c r="R278" i="17"/>
  <c r="Q278" i="17"/>
  <c r="P278" i="17"/>
  <c r="T278" i="17" s="1"/>
  <c r="L278" i="17"/>
  <c r="I278" i="17"/>
  <c r="H278" i="17"/>
  <c r="G278" i="17"/>
  <c r="F278" i="17"/>
  <c r="E278" i="17"/>
  <c r="D278" i="17"/>
  <c r="C278" i="17"/>
  <c r="B278" i="17"/>
  <c r="S277" i="17"/>
  <c r="R277" i="17"/>
  <c r="Q277" i="17"/>
  <c r="P277" i="17"/>
  <c r="T277" i="17" s="1"/>
  <c r="L277" i="17"/>
  <c r="I277" i="17"/>
  <c r="H277" i="17"/>
  <c r="G277" i="17"/>
  <c r="F277" i="17"/>
  <c r="E277" i="17"/>
  <c r="D277" i="17"/>
  <c r="C277" i="17"/>
  <c r="B277" i="17"/>
  <c r="S276" i="17"/>
  <c r="R276" i="17"/>
  <c r="Q276" i="17"/>
  <c r="P276" i="17"/>
  <c r="T276" i="17" s="1"/>
  <c r="L276" i="17"/>
  <c r="I276" i="17"/>
  <c r="H276" i="17"/>
  <c r="G276" i="17"/>
  <c r="F276" i="17"/>
  <c r="E276" i="17"/>
  <c r="D276" i="17"/>
  <c r="C276" i="17"/>
  <c r="B276" i="17"/>
  <c r="S275" i="17"/>
  <c r="R275" i="17"/>
  <c r="Q275" i="17"/>
  <c r="P275" i="17"/>
  <c r="T275" i="17" s="1"/>
  <c r="L275" i="17"/>
  <c r="I275" i="17"/>
  <c r="H275" i="17"/>
  <c r="G275" i="17"/>
  <c r="F275" i="17"/>
  <c r="E275" i="17"/>
  <c r="D275" i="17"/>
  <c r="C275" i="17"/>
  <c r="B275" i="17"/>
  <c r="S274" i="17"/>
  <c r="R274" i="17"/>
  <c r="Q274" i="17"/>
  <c r="P274" i="17"/>
  <c r="T274" i="17" s="1"/>
  <c r="L274" i="17"/>
  <c r="I274" i="17"/>
  <c r="H274" i="17"/>
  <c r="G274" i="17"/>
  <c r="F274" i="17"/>
  <c r="E274" i="17"/>
  <c r="D274" i="17"/>
  <c r="C274" i="17"/>
  <c r="B274" i="17"/>
  <c r="S273" i="17"/>
  <c r="R273" i="17"/>
  <c r="Q273" i="17"/>
  <c r="P273" i="17"/>
  <c r="T273" i="17" s="1"/>
  <c r="L273" i="17"/>
  <c r="I273" i="17"/>
  <c r="H273" i="17"/>
  <c r="G273" i="17"/>
  <c r="F273" i="17"/>
  <c r="E273" i="17"/>
  <c r="D273" i="17"/>
  <c r="C273" i="17"/>
  <c r="B273" i="17"/>
  <c r="T272" i="17"/>
  <c r="S272" i="17"/>
  <c r="R272" i="17"/>
  <c r="Q272" i="17"/>
  <c r="P272" i="17"/>
  <c r="L272" i="17"/>
  <c r="I272" i="17"/>
  <c r="H272" i="17"/>
  <c r="G272" i="17"/>
  <c r="F272" i="17"/>
  <c r="E272" i="17"/>
  <c r="D272" i="17"/>
  <c r="C272" i="17"/>
  <c r="B272" i="17"/>
  <c r="S271" i="17"/>
  <c r="R271" i="17"/>
  <c r="Q271" i="17"/>
  <c r="P271" i="17"/>
  <c r="T271" i="17" s="1"/>
  <c r="L271" i="17"/>
  <c r="I271" i="17"/>
  <c r="H271" i="17"/>
  <c r="G271" i="17"/>
  <c r="F271" i="17"/>
  <c r="E271" i="17"/>
  <c r="D271" i="17"/>
  <c r="C271" i="17"/>
  <c r="B271" i="17"/>
  <c r="S270" i="17"/>
  <c r="R270" i="17"/>
  <c r="Q270" i="17"/>
  <c r="P270" i="17"/>
  <c r="T270" i="17" s="1"/>
  <c r="L270" i="17"/>
  <c r="I270" i="17"/>
  <c r="H270" i="17"/>
  <c r="G270" i="17"/>
  <c r="F270" i="17"/>
  <c r="E270" i="17"/>
  <c r="D270" i="17"/>
  <c r="C270" i="17"/>
  <c r="B270" i="17"/>
  <c r="S269" i="17"/>
  <c r="R269" i="17"/>
  <c r="Q269" i="17"/>
  <c r="P269" i="17"/>
  <c r="T269" i="17" s="1"/>
  <c r="L269" i="17"/>
  <c r="I269" i="17"/>
  <c r="H269" i="17"/>
  <c r="G269" i="17"/>
  <c r="F269" i="17"/>
  <c r="E269" i="17"/>
  <c r="D269" i="17"/>
  <c r="C269" i="17"/>
  <c r="B269" i="17"/>
  <c r="T268" i="17"/>
  <c r="S268" i="17"/>
  <c r="R268" i="17"/>
  <c r="Q268" i="17"/>
  <c r="P268" i="17"/>
  <c r="L268" i="17"/>
  <c r="I268" i="17"/>
  <c r="H268" i="17"/>
  <c r="G268" i="17"/>
  <c r="F268" i="17"/>
  <c r="E268" i="17"/>
  <c r="D268" i="17"/>
  <c r="C268" i="17"/>
  <c r="B268" i="17"/>
  <c r="S267" i="17"/>
  <c r="R267" i="17"/>
  <c r="Q267" i="17"/>
  <c r="P267" i="17"/>
  <c r="T267" i="17" s="1"/>
  <c r="L267" i="17"/>
  <c r="I267" i="17"/>
  <c r="H267" i="17"/>
  <c r="G267" i="17"/>
  <c r="F267" i="17"/>
  <c r="E267" i="17"/>
  <c r="D267" i="17"/>
  <c r="C267" i="17"/>
  <c r="B267" i="17"/>
  <c r="S266" i="17"/>
  <c r="R266" i="17"/>
  <c r="Q266" i="17"/>
  <c r="P266" i="17"/>
  <c r="T266" i="17" s="1"/>
  <c r="L266" i="17"/>
  <c r="I266" i="17"/>
  <c r="H266" i="17"/>
  <c r="G266" i="17"/>
  <c r="F266" i="17"/>
  <c r="E266" i="17"/>
  <c r="D266" i="17"/>
  <c r="C266" i="17"/>
  <c r="B266" i="17"/>
  <c r="S265" i="17"/>
  <c r="R265" i="17"/>
  <c r="Q265" i="17"/>
  <c r="P265" i="17"/>
  <c r="T265" i="17" s="1"/>
  <c r="L265" i="17"/>
  <c r="I265" i="17"/>
  <c r="H265" i="17"/>
  <c r="G265" i="17"/>
  <c r="F265" i="17"/>
  <c r="E265" i="17"/>
  <c r="D265" i="17"/>
  <c r="C265" i="17"/>
  <c r="B265" i="17"/>
  <c r="S264" i="17"/>
  <c r="R264" i="17"/>
  <c r="Q264" i="17"/>
  <c r="P264" i="17"/>
  <c r="T264" i="17" s="1"/>
  <c r="L264" i="17"/>
  <c r="I264" i="17"/>
  <c r="H264" i="17"/>
  <c r="G264" i="17"/>
  <c r="F264" i="17"/>
  <c r="E264" i="17"/>
  <c r="D264" i="17"/>
  <c r="C264" i="17"/>
  <c r="B264" i="17"/>
  <c r="S263" i="17"/>
  <c r="R263" i="17"/>
  <c r="Q263" i="17"/>
  <c r="P263" i="17"/>
  <c r="T263" i="17" s="1"/>
  <c r="L263" i="17"/>
  <c r="I263" i="17"/>
  <c r="H263" i="17"/>
  <c r="G263" i="17"/>
  <c r="F263" i="17"/>
  <c r="E263" i="17"/>
  <c r="D263" i="17"/>
  <c r="C263" i="17"/>
  <c r="B263" i="17"/>
  <c r="S262" i="17"/>
  <c r="R262" i="17"/>
  <c r="Q262" i="17"/>
  <c r="P262" i="17"/>
  <c r="T262" i="17" s="1"/>
  <c r="L262" i="17"/>
  <c r="I262" i="17"/>
  <c r="H262" i="17"/>
  <c r="G262" i="17"/>
  <c r="F262" i="17"/>
  <c r="E262" i="17"/>
  <c r="D262" i="17"/>
  <c r="C262" i="17"/>
  <c r="B262" i="17"/>
  <c r="S261" i="17"/>
  <c r="R261" i="17"/>
  <c r="Q261" i="17"/>
  <c r="P261" i="17"/>
  <c r="T261" i="17" s="1"/>
  <c r="L261" i="17"/>
  <c r="I261" i="17"/>
  <c r="H261" i="17"/>
  <c r="G261" i="17"/>
  <c r="F261" i="17"/>
  <c r="E261" i="17"/>
  <c r="D261" i="17"/>
  <c r="C261" i="17"/>
  <c r="B261" i="17"/>
  <c r="S260" i="17"/>
  <c r="R260" i="17"/>
  <c r="Q260" i="17"/>
  <c r="P260" i="17"/>
  <c r="T260" i="17" s="1"/>
  <c r="L260" i="17"/>
  <c r="I260" i="17"/>
  <c r="H260" i="17"/>
  <c r="G260" i="17"/>
  <c r="F260" i="17"/>
  <c r="E260" i="17"/>
  <c r="D260" i="17"/>
  <c r="C260" i="17"/>
  <c r="B260" i="17"/>
  <c r="S259" i="17"/>
  <c r="R259" i="17"/>
  <c r="Q259" i="17"/>
  <c r="P259" i="17"/>
  <c r="T259" i="17" s="1"/>
  <c r="L259" i="17"/>
  <c r="I259" i="17"/>
  <c r="H259" i="17"/>
  <c r="G259" i="17"/>
  <c r="F259" i="17"/>
  <c r="E259" i="17"/>
  <c r="D259" i="17"/>
  <c r="C259" i="17"/>
  <c r="B259" i="17"/>
  <c r="T258" i="17"/>
  <c r="S258" i="17"/>
  <c r="R258" i="17"/>
  <c r="Q258" i="17"/>
  <c r="P258" i="17"/>
  <c r="L258" i="17"/>
  <c r="I258" i="17"/>
  <c r="H258" i="17"/>
  <c r="G258" i="17"/>
  <c r="F258" i="17"/>
  <c r="E258" i="17"/>
  <c r="D258" i="17"/>
  <c r="C258" i="17"/>
  <c r="B258" i="17"/>
  <c r="S257" i="17"/>
  <c r="R257" i="17"/>
  <c r="Q257" i="17"/>
  <c r="P257" i="17"/>
  <c r="T257" i="17" s="1"/>
  <c r="L257" i="17"/>
  <c r="I257" i="17"/>
  <c r="H257" i="17"/>
  <c r="G257" i="17"/>
  <c r="F257" i="17"/>
  <c r="E257" i="17"/>
  <c r="D257" i="17"/>
  <c r="C257" i="17"/>
  <c r="B257" i="17"/>
  <c r="S256" i="17"/>
  <c r="R256" i="17"/>
  <c r="Q256" i="17"/>
  <c r="P256" i="17"/>
  <c r="T256" i="17" s="1"/>
  <c r="L256" i="17"/>
  <c r="I256" i="17"/>
  <c r="H256" i="17"/>
  <c r="G256" i="17"/>
  <c r="F256" i="17"/>
  <c r="E256" i="17"/>
  <c r="D256" i="17"/>
  <c r="C256" i="17"/>
  <c r="B256" i="17"/>
  <c r="S255" i="17"/>
  <c r="R255" i="17"/>
  <c r="Q255" i="17"/>
  <c r="P255" i="17"/>
  <c r="T255" i="17" s="1"/>
  <c r="L255" i="17"/>
  <c r="I255" i="17"/>
  <c r="H255" i="17"/>
  <c r="G255" i="17"/>
  <c r="F255" i="17"/>
  <c r="E255" i="17"/>
  <c r="D255" i="17"/>
  <c r="C255" i="17"/>
  <c r="B255" i="17"/>
  <c r="S254" i="17"/>
  <c r="R254" i="17"/>
  <c r="Q254" i="17"/>
  <c r="P254" i="17"/>
  <c r="T254" i="17" s="1"/>
  <c r="L254" i="17"/>
  <c r="I254" i="17"/>
  <c r="H254" i="17"/>
  <c r="G254" i="17"/>
  <c r="F254" i="17"/>
  <c r="E254" i="17"/>
  <c r="D254" i="17"/>
  <c r="C254" i="17"/>
  <c r="B254" i="17"/>
  <c r="S253" i="17"/>
  <c r="R253" i="17"/>
  <c r="Q253" i="17"/>
  <c r="P253" i="17"/>
  <c r="T253" i="17" s="1"/>
  <c r="L253" i="17"/>
  <c r="I253" i="17"/>
  <c r="H253" i="17"/>
  <c r="G253" i="17"/>
  <c r="F253" i="17"/>
  <c r="E253" i="17"/>
  <c r="D253" i="17"/>
  <c r="C253" i="17"/>
  <c r="B253" i="17"/>
  <c r="S252" i="17"/>
  <c r="R252" i="17"/>
  <c r="Q252" i="17"/>
  <c r="P252" i="17"/>
  <c r="T252" i="17" s="1"/>
  <c r="L252" i="17"/>
  <c r="I252" i="17"/>
  <c r="H252" i="17"/>
  <c r="G252" i="17"/>
  <c r="F252" i="17"/>
  <c r="E252" i="17"/>
  <c r="D252" i="17"/>
  <c r="C252" i="17"/>
  <c r="B252" i="17"/>
  <c r="S251" i="17"/>
  <c r="R251" i="17"/>
  <c r="Q251" i="17"/>
  <c r="P251" i="17"/>
  <c r="T251" i="17" s="1"/>
  <c r="L251" i="17"/>
  <c r="I251" i="17"/>
  <c r="H251" i="17"/>
  <c r="G251" i="17"/>
  <c r="F251" i="17"/>
  <c r="E251" i="17"/>
  <c r="D251" i="17"/>
  <c r="C251" i="17"/>
  <c r="B251" i="17"/>
  <c r="S250" i="17"/>
  <c r="S297" i="17" s="1"/>
  <c r="R250" i="17"/>
  <c r="R297" i="17" s="1"/>
  <c r="Q250" i="17"/>
  <c r="Q297" i="17" s="1"/>
  <c r="P250" i="17"/>
  <c r="T250" i="17" s="1"/>
  <c r="L250" i="17"/>
  <c r="I250" i="17"/>
  <c r="I297" i="17" s="1"/>
  <c r="H250" i="17"/>
  <c r="H297" i="17" s="1"/>
  <c r="G250" i="17"/>
  <c r="G297" i="17" s="1"/>
  <c r="F250" i="17"/>
  <c r="F297" i="17" s="1"/>
  <c r="E250" i="17"/>
  <c r="E297" i="17" s="1"/>
  <c r="D250" i="17"/>
  <c r="D297" i="17" s="1"/>
  <c r="C250" i="17"/>
  <c r="C297" i="17" s="1"/>
  <c r="B250" i="17"/>
  <c r="N249" i="17"/>
  <c r="O249" i="17" s="1"/>
  <c r="P249" i="17" s="1"/>
  <c r="Q249" i="17" s="1"/>
  <c r="R249" i="17" s="1"/>
  <c r="S249" i="17" s="1"/>
  <c r="D249" i="17"/>
  <c r="E249" i="17" s="1"/>
  <c r="F249" i="17" s="1"/>
  <c r="G249" i="17" s="1"/>
  <c r="H249" i="17" s="1"/>
  <c r="I249" i="17" s="1"/>
  <c r="C249"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I49" i="17"/>
  <c r="H49" i="17"/>
  <c r="G49" i="17"/>
  <c r="F49" i="17"/>
  <c r="E49" i="17"/>
  <c r="D49" i="17"/>
  <c r="C49" i="17"/>
  <c r="D3" i="17"/>
  <c r="E3" i="17" s="1"/>
  <c r="F3" i="17" s="1"/>
  <c r="G3" i="17" s="1"/>
  <c r="H3" i="17" s="1"/>
  <c r="I3" i="17" s="1"/>
  <c r="O8" i="24"/>
  <c r="N8" i="24"/>
  <c r="M8" i="24"/>
  <c r="L8" i="24"/>
  <c r="K8" i="24"/>
  <c r="I8" i="24"/>
  <c r="H8" i="24"/>
  <c r="G8" i="24"/>
  <c r="F8" i="24"/>
  <c r="E8" i="24"/>
  <c r="B38" i="42"/>
  <c r="B6" i="42"/>
  <c r="B38" i="29"/>
  <c r="B6" i="29"/>
  <c r="F36" i="19"/>
  <c r="C21" i="19"/>
  <c r="B38" i="19"/>
  <c r="B6" i="19"/>
  <c r="C25" i="25"/>
  <c r="C24" i="25"/>
  <c r="E21" i="25"/>
  <c r="E23" i="25"/>
  <c r="D22" i="25"/>
  <c r="B38" i="25"/>
  <c r="B6" i="25"/>
  <c r="B6" i="40"/>
  <c r="B38" i="39"/>
  <c r="B6" i="39"/>
  <c r="B6" i="10"/>
  <c r="B38" i="38"/>
  <c r="B6" i="38"/>
  <c r="C19" i="4"/>
  <c r="D13" i="4"/>
  <c r="D9" i="4"/>
  <c r="C9" i="4"/>
  <c r="C18" i="18"/>
  <c r="C17" i="18"/>
  <c r="H12" i="42" l="1"/>
  <c r="H31" i="50"/>
  <c r="H34" i="39"/>
  <c r="K36" i="44"/>
  <c r="J36" i="44"/>
  <c r="H33" i="29"/>
  <c r="V132" i="44"/>
  <c r="K132" i="44"/>
  <c r="J132" i="44"/>
  <c r="F142" i="44"/>
  <c r="F111" i="44"/>
  <c r="H34" i="29"/>
  <c r="H34" i="42"/>
  <c r="H30" i="42"/>
  <c r="H32" i="42"/>
  <c r="H33" i="42"/>
  <c r="H34" i="50"/>
  <c r="H32" i="50"/>
  <c r="G36" i="19"/>
  <c r="E36" i="19"/>
  <c r="H30" i="29"/>
  <c r="H32" i="29"/>
  <c r="E14" i="25"/>
  <c r="H31" i="40"/>
  <c r="H30" i="40"/>
  <c r="H34" i="40"/>
  <c r="H32" i="40"/>
  <c r="H33" i="39"/>
  <c r="H30" i="39"/>
  <c r="H32" i="38"/>
  <c r="I83" i="44"/>
  <c r="I107" i="44"/>
  <c r="H32" i="25"/>
  <c r="H31" i="25"/>
  <c r="H31" i="19"/>
  <c r="H34" i="19"/>
  <c r="H32" i="19"/>
  <c r="H30" i="25"/>
  <c r="F20" i="44"/>
  <c r="F46" i="44"/>
  <c r="F68" i="44"/>
  <c r="F93" i="44"/>
  <c r="H30" i="38"/>
  <c r="D10" i="19"/>
  <c r="D10" i="25"/>
  <c r="H34" i="25"/>
  <c r="H33" i="25"/>
  <c r="H33" i="19"/>
  <c r="F13" i="19"/>
  <c r="C13" i="19"/>
  <c r="E18" i="24" s="1"/>
  <c r="C14" i="19"/>
  <c r="E28" i="24" s="1"/>
  <c r="I44" i="44" s="1"/>
  <c r="D14" i="19"/>
  <c r="F14" i="19"/>
  <c r="G13" i="19"/>
  <c r="G12" i="19" s="1"/>
  <c r="E13" i="19"/>
  <c r="E12" i="19" s="1"/>
  <c r="D13" i="19"/>
  <c r="D20" i="4"/>
  <c r="D25" i="4" s="1"/>
  <c r="D36" i="10"/>
  <c r="I65" i="44"/>
  <c r="D10" i="39"/>
  <c r="L10" i="24"/>
  <c r="D10" i="29"/>
  <c r="D20" i="29"/>
  <c r="D20" i="38"/>
  <c r="D20" i="25"/>
  <c r="D20" i="50"/>
  <c r="D10" i="40"/>
  <c r="D20" i="19"/>
  <c r="E9" i="53"/>
  <c r="D10" i="38"/>
  <c r="D20" i="40"/>
  <c r="D12" i="10"/>
  <c r="D20" i="39"/>
  <c r="I10" i="44"/>
  <c r="F10" i="24"/>
  <c r="D20" i="42"/>
  <c r="D10" i="42"/>
  <c r="D10" i="50"/>
  <c r="H29" i="42"/>
  <c r="H27" i="42"/>
  <c r="H25" i="42"/>
  <c r="H36" i="42"/>
  <c r="H30" i="19"/>
  <c r="C23" i="19"/>
  <c r="F22" i="19"/>
  <c r="H28" i="19"/>
  <c r="H29" i="19"/>
  <c r="F23" i="19"/>
  <c r="F21" i="19"/>
  <c r="C22" i="19"/>
  <c r="C36" i="19"/>
  <c r="D36" i="19"/>
  <c r="D21" i="19"/>
  <c r="E21" i="19"/>
  <c r="D23" i="19"/>
  <c r="G21" i="19"/>
  <c r="D22" i="19"/>
  <c r="H27" i="50"/>
  <c r="H35" i="50"/>
  <c r="H26" i="50"/>
  <c r="H21" i="29"/>
  <c r="H27" i="29"/>
  <c r="H28" i="29"/>
  <c r="H26" i="29"/>
  <c r="H28" i="25"/>
  <c r="H27" i="25"/>
  <c r="H29" i="25"/>
  <c r="D23" i="25"/>
  <c r="H35" i="25"/>
  <c r="G23" i="25"/>
  <c r="F21" i="25"/>
  <c r="G22" i="25"/>
  <c r="F22" i="25"/>
  <c r="D36" i="25"/>
  <c r="D21" i="25"/>
  <c r="G26" i="25"/>
  <c r="F14" i="25"/>
  <c r="G14" i="25"/>
  <c r="F23" i="25"/>
  <c r="F26" i="25"/>
  <c r="E36" i="25"/>
  <c r="D24" i="25"/>
  <c r="G13" i="25"/>
  <c r="D13" i="25"/>
  <c r="E13" i="25"/>
  <c r="F13" i="25"/>
  <c r="F36" i="25"/>
  <c r="G36" i="25"/>
  <c r="C14" i="25"/>
  <c r="E25" i="24" s="1"/>
  <c r="I41" i="44" s="1"/>
  <c r="D14" i="25"/>
  <c r="D25" i="25"/>
  <c r="H25" i="25" s="1"/>
  <c r="F24" i="25"/>
  <c r="C13" i="25"/>
  <c r="E24" i="25"/>
  <c r="E22" i="25"/>
  <c r="C36" i="25"/>
  <c r="C26" i="25"/>
  <c r="H25" i="40"/>
  <c r="H27" i="40"/>
  <c r="H26" i="40"/>
  <c r="H32" i="39"/>
  <c r="H31" i="39"/>
  <c r="H29" i="39"/>
  <c r="H26" i="39"/>
  <c r="H27" i="39"/>
  <c r="H36" i="39"/>
  <c r="H35" i="39"/>
  <c r="H24" i="39"/>
  <c r="H21" i="39"/>
  <c r="H25" i="39"/>
  <c r="H33" i="38"/>
  <c r="H34" i="38"/>
  <c r="H31" i="38"/>
  <c r="H35" i="38"/>
  <c r="H28" i="38"/>
  <c r="H24" i="38"/>
  <c r="H26" i="38"/>
  <c r="E12" i="24"/>
  <c r="D14" i="4"/>
  <c r="E14" i="24"/>
  <c r="H40" i="44" s="1"/>
  <c r="E24" i="24"/>
  <c r="I40" i="44" s="1"/>
  <c r="E16" i="24"/>
  <c r="E11" i="24"/>
  <c r="E29" i="24"/>
  <c r="I45" i="44" s="1"/>
  <c r="E27" i="24"/>
  <c r="I43" i="44" s="1"/>
  <c r="E26" i="24"/>
  <c r="I42" i="44" s="1"/>
  <c r="E19" i="24"/>
  <c r="E21" i="24"/>
  <c r="I37" i="44" s="1"/>
  <c r="E17" i="24"/>
  <c r="E22" i="24"/>
  <c r="I38" i="44" s="1"/>
  <c r="B15" i="50"/>
  <c r="G68" i="44"/>
  <c r="E13" i="4"/>
  <c r="E14" i="4" s="1"/>
  <c r="D19" i="4"/>
  <c r="H25" i="19"/>
  <c r="H26" i="19"/>
  <c r="H24" i="19"/>
  <c r="H27" i="19"/>
  <c r="H21" i="42"/>
  <c r="H23" i="42"/>
  <c r="H26" i="42"/>
  <c r="H28" i="42"/>
  <c r="H24" i="42"/>
  <c r="H22" i="42"/>
  <c r="H35" i="42"/>
  <c r="H21" i="50"/>
  <c r="H25" i="50"/>
  <c r="H29" i="50"/>
  <c r="H36" i="50"/>
  <c r="H23" i="50"/>
  <c r="H24" i="50"/>
  <c r="H28" i="50"/>
  <c r="H22" i="50"/>
  <c r="H25" i="29"/>
  <c r="H36" i="29"/>
  <c r="H35" i="29"/>
  <c r="H29" i="29"/>
  <c r="H24" i="29"/>
  <c r="H23" i="29"/>
  <c r="H22" i="29"/>
  <c r="H36" i="40"/>
  <c r="H29" i="40"/>
  <c r="H28" i="40"/>
  <c r="H22" i="40"/>
  <c r="H24" i="40"/>
  <c r="H21" i="40"/>
  <c r="H23" i="40"/>
  <c r="H35" i="40"/>
  <c r="H25" i="38"/>
  <c r="H29" i="38"/>
  <c r="H27" i="38"/>
  <c r="H36" i="38"/>
  <c r="H23" i="38"/>
  <c r="H22" i="38"/>
  <c r="H23" i="39"/>
  <c r="H28" i="39"/>
  <c r="H22" i="39"/>
  <c r="J197" i="17"/>
  <c r="J148" i="17"/>
  <c r="P297" i="17"/>
  <c r="T297" i="17" s="1"/>
  <c r="H21" i="38"/>
  <c r="H12" i="38"/>
  <c r="H12" i="50"/>
  <c r="B15" i="42"/>
  <c r="B15" i="19"/>
  <c r="B15" i="40"/>
  <c r="B15" i="38"/>
  <c r="B15" i="25"/>
  <c r="B15" i="29"/>
  <c r="K7" i="24"/>
  <c r="B15" i="39"/>
  <c r="B16" i="10"/>
  <c r="H13" i="38"/>
  <c r="H14" i="40"/>
  <c r="H13" i="39"/>
  <c r="H14" i="38"/>
  <c r="C58" i="10"/>
  <c r="H13" i="40"/>
  <c r="H14" i="39"/>
  <c r="C10" i="4"/>
  <c r="B10" i="4"/>
  <c r="B66" i="10"/>
  <c r="H14" i="29"/>
  <c r="H13" i="29"/>
  <c r="H14" i="42"/>
  <c r="H13" i="42"/>
  <c r="H12" i="39"/>
  <c r="H12" i="29"/>
  <c r="H12" i="40"/>
  <c r="M36" i="44" l="1"/>
  <c r="L36" i="44"/>
  <c r="M132" i="44"/>
  <c r="L132" i="44"/>
  <c r="W132" i="44"/>
  <c r="N142" i="44"/>
  <c r="Y136" i="44"/>
  <c r="W136" i="44"/>
  <c r="X136" i="44"/>
  <c r="V136" i="44"/>
  <c r="U136" i="44"/>
  <c r="J142" i="44"/>
  <c r="P144" i="44"/>
  <c r="N146" i="44"/>
  <c r="L148" i="44"/>
  <c r="J150" i="44"/>
  <c r="H143" i="44"/>
  <c r="H142" i="44"/>
  <c r="P146" i="44"/>
  <c r="H145" i="44"/>
  <c r="L143" i="44"/>
  <c r="P143" i="44"/>
  <c r="J149" i="44"/>
  <c r="H150" i="44"/>
  <c r="J143" i="44"/>
  <c r="P145" i="44"/>
  <c r="N147" i="44"/>
  <c r="L149" i="44"/>
  <c r="H144" i="44"/>
  <c r="H111" i="44"/>
  <c r="L142" i="44"/>
  <c r="J144" i="44"/>
  <c r="N148" i="44"/>
  <c r="L150" i="44"/>
  <c r="J145" i="44"/>
  <c r="P147" i="44"/>
  <c r="N149" i="44"/>
  <c r="H146" i="44"/>
  <c r="L147" i="44"/>
  <c r="L144" i="44"/>
  <c r="J146" i="44"/>
  <c r="P148" i="44"/>
  <c r="N150" i="44"/>
  <c r="H147" i="44"/>
  <c r="N143" i="44"/>
  <c r="L145" i="44"/>
  <c r="J147" i="44"/>
  <c r="P149" i="44"/>
  <c r="H148" i="44"/>
  <c r="P142" i="44"/>
  <c r="N144" i="44"/>
  <c r="L146" i="44"/>
  <c r="J148" i="44"/>
  <c r="P150" i="44"/>
  <c r="H149" i="44"/>
  <c r="N145" i="44"/>
  <c r="I111" i="44"/>
  <c r="J111" i="44"/>
  <c r="K111" i="44"/>
  <c r="H93" i="44"/>
  <c r="L111" i="44"/>
  <c r="H11" i="44"/>
  <c r="I133" i="44" s="1"/>
  <c r="I142" i="44" s="1"/>
  <c r="E12" i="25"/>
  <c r="E15" i="25" s="1"/>
  <c r="J83" i="44"/>
  <c r="J107" i="44"/>
  <c r="L99" i="44"/>
  <c r="K96" i="44"/>
  <c r="I99" i="44"/>
  <c r="H94" i="44"/>
  <c r="I100" i="44"/>
  <c r="J99" i="44"/>
  <c r="I96" i="44"/>
  <c r="L95" i="44"/>
  <c r="K101" i="44"/>
  <c r="J98" i="44"/>
  <c r="J95" i="44"/>
  <c r="K97" i="44"/>
  <c r="J94" i="44"/>
  <c r="H97" i="44"/>
  <c r="K93" i="44"/>
  <c r="H101" i="44"/>
  <c r="H98" i="44"/>
  <c r="I95" i="44"/>
  <c r="L100" i="44"/>
  <c r="K100" i="44"/>
  <c r="L96" i="44"/>
  <c r="J96" i="44"/>
  <c r="J101" i="44"/>
  <c r="K94" i="44"/>
  <c r="I98" i="44"/>
  <c r="K99" i="44"/>
  <c r="H96" i="44"/>
  <c r="K95" i="44"/>
  <c r="H99" i="44"/>
  <c r="I101" i="44"/>
  <c r="L97" i="44"/>
  <c r="I97" i="44"/>
  <c r="L93" i="44"/>
  <c r="J93" i="44"/>
  <c r="H95" i="44"/>
  <c r="L94" i="44"/>
  <c r="J97" i="44"/>
  <c r="H100" i="44"/>
  <c r="L98" i="44"/>
  <c r="I93" i="44"/>
  <c r="J100" i="44"/>
  <c r="K98" i="44"/>
  <c r="L101" i="44"/>
  <c r="I94" i="44"/>
  <c r="O37" i="24"/>
  <c r="O34" i="24"/>
  <c r="O36" i="24"/>
  <c r="L39" i="24"/>
  <c r="L41" i="24"/>
  <c r="K34" i="24"/>
  <c r="M40" i="24"/>
  <c r="O38" i="24"/>
  <c r="L33" i="24"/>
  <c r="L35" i="24"/>
  <c r="L37" i="24"/>
  <c r="M39" i="24"/>
  <c r="M41" i="24"/>
  <c r="K35" i="24"/>
  <c r="L36" i="24"/>
  <c r="M33" i="24"/>
  <c r="M35" i="24"/>
  <c r="M37" i="24"/>
  <c r="N39" i="24"/>
  <c r="N41" i="24"/>
  <c r="K36" i="24"/>
  <c r="N33" i="24"/>
  <c r="N35" i="24"/>
  <c r="N37" i="24"/>
  <c r="O39" i="24"/>
  <c r="O41" i="24"/>
  <c r="K37" i="24"/>
  <c r="L34" i="24"/>
  <c r="O40" i="24"/>
  <c r="O33" i="24"/>
  <c r="O35" i="24"/>
  <c r="L38" i="24"/>
  <c r="L40" i="24"/>
  <c r="K38" i="24"/>
  <c r="M38" i="24"/>
  <c r="K39" i="24"/>
  <c r="M34" i="24"/>
  <c r="M36" i="24"/>
  <c r="N38" i="24"/>
  <c r="N40" i="24"/>
  <c r="K40" i="24"/>
  <c r="N34" i="24"/>
  <c r="N36" i="24"/>
  <c r="K41" i="24"/>
  <c r="I66" i="44"/>
  <c r="D59" i="10"/>
  <c r="E10" i="19"/>
  <c r="E10" i="25"/>
  <c r="H14" i="19"/>
  <c r="H13" i="19"/>
  <c r="C12" i="19"/>
  <c r="C15" i="19" s="1"/>
  <c r="F12" i="19"/>
  <c r="F15" i="19" s="1"/>
  <c r="D12" i="19"/>
  <c r="D15" i="19" s="1"/>
  <c r="E20" i="4"/>
  <c r="E25" i="4" s="1"/>
  <c r="M10" i="24"/>
  <c r="E10" i="29"/>
  <c r="E20" i="19"/>
  <c r="F9" i="53"/>
  <c r="E10" i="38"/>
  <c r="E20" i="40"/>
  <c r="E20" i="50"/>
  <c r="J65" i="44"/>
  <c r="E12" i="10"/>
  <c r="E20" i="39"/>
  <c r="G10" i="24"/>
  <c r="E20" i="25"/>
  <c r="E10" i="42"/>
  <c r="E10" i="50"/>
  <c r="E20" i="42"/>
  <c r="E10" i="40"/>
  <c r="E36" i="10"/>
  <c r="E10" i="39"/>
  <c r="E20" i="29"/>
  <c r="J10" i="44"/>
  <c r="E20" i="38"/>
  <c r="H23" i="19"/>
  <c r="H21" i="19"/>
  <c r="H36" i="19"/>
  <c r="H22" i="19"/>
  <c r="F12" i="25"/>
  <c r="F15" i="25" s="1"/>
  <c r="H21" i="25"/>
  <c r="H22" i="25"/>
  <c r="C12" i="25"/>
  <c r="C15" i="25" s="1"/>
  <c r="E15" i="24"/>
  <c r="H15" i="44" s="1"/>
  <c r="I137" i="44" s="1"/>
  <c r="I146" i="44" s="1"/>
  <c r="D12" i="25"/>
  <c r="D15" i="25" s="1"/>
  <c r="H36" i="25"/>
  <c r="H24" i="25"/>
  <c r="H23" i="25"/>
  <c r="G12" i="25"/>
  <c r="G15" i="25" s="1"/>
  <c r="H26" i="25"/>
  <c r="D58" i="10"/>
  <c r="L9" i="24"/>
  <c r="F9" i="24"/>
  <c r="H14" i="44"/>
  <c r="I136" i="44" s="1"/>
  <c r="H49" i="44"/>
  <c r="H38" i="44"/>
  <c r="H12" i="44"/>
  <c r="I134" i="44" s="1"/>
  <c r="I143" i="44" s="1"/>
  <c r="H37" i="44"/>
  <c r="I46" i="44"/>
  <c r="I47" i="44"/>
  <c r="I51" i="44"/>
  <c r="I53" i="44"/>
  <c r="I50" i="44"/>
  <c r="I54" i="44"/>
  <c r="I52" i="44"/>
  <c r="I49" i="44"/>
  <c r="K33" i="24"/>
  <c r="K29" i="24"/>
  <c r="E19" i="4"/>
  <c r="F13" i="4"/>
  <c r="F14" i="4" s="1"/>
  <c r="F17" i="25"/>
  <c r="G17" i="25"/>
  <c r="F16" i="25"/>
  <c r="E16" i="25"/>
  <c r="D16" i="25"/>
  <c r="C16" i="25"/>
  <c r="C17" i="25"/>
  <c r="E17" i="25"/>
  <c r="G16" i="25"/>
  <c r="D17" i="25"/>
  <c r="F17" i="19"/>
  <c r="D17" i="19"/>
  <c r="G17" i="19"/>
  <c r="G15" i="19"/>
  <c r="D16" i="19"/>
  <c r="C17" i="19"/>
  <c r="E16" i="19"/>
  <c r="C16" i="19"/>
  <c r="E17" i="19"/>
  <c r="F16" i="19"/>
  <c r="G16" i="19"/>
  <c r="E15" i="19"/>
  <c r="H35" i="19"/>
  <c r="K12" i="24"/>
  <c r="K21" i="24"/>
  <c r="K26" i="24"/>
  <c r="K28" i="24"/>
  <c r="K22" i="24"/>
  <c r="K14" i="24"/>
  <c r="K24" i="24"/>
  <c r="K25" i="24"/>
  <c r="K27" i="24"/>
  <c r="K11" i="24"/>
  <c r="C17" i="50"/>
  <c r="G16" i="50"/>
  <c r="E17" i="50"/>
  <c r="F17" i="50"/>
  <c r="D17" i="50"/>
  <c r="D16" i="50"/>
  <c r="C16" i="50"/>
  <c r="E16" i="50"/>
  <c r="G15" i="50"/>
  <c r="F16" i="50"/>
  <c r="G17" i="50"/>
  <c r="C15" i="50"/>
  <c r="E15" i="50"/>
  <c r="D15" i="50"/>
  <c r="F15" i="50"/>
  <c r="D15" i="42"/>
  <c r="D17" i="42"/>
  <c r="D15" i="29"/>
  <c r="D17" i="29"/>
  <c r="E16" i="42"/>
  <c r="F16" i="42"/>
  <c r="F16" i="29"/>
  <c r="E15" i="42"/>
  <c r="E17" i="42"/>
  <c r="E15" i="29"/>
  <c r="E17" i="29"/>
  <c r="C17" i="42"/>
  <c r="E16" i="29"/>
  <c r="F15" i="42"/>
  <c r="F17" i="42"/>
  <c r="F15" i="29"/>
  <c r="F17" i="29"/>
  <c r="C16" i="42"/>
  <c r="D16" i="29"/>
  <c r="G15" i="42"/>
  <c r="G17" i="42"/>
  <c r="G15" i="29"/>
  <c r="G17" i="29"/>
  <c r="D16" i="42"/>
  <c r="C15" i="42"/>
  <c r="G16" i="42"/>
  <c r="G16" i="29"/>
  <c r="C17" i="29"/>
  <c r="C16" i="29"/>
  <c r="C15" i="29"/>
  <c r="D17" i="40"/>
  <c r="E17" i="40"/>
  <c r="F17" i="40"/>
  <c r="G17" i="40"/>
  <c r="D16" i="40"/>
  <c r="E16" i="40"/>
  <c r="F16" i="40"/>
  <c r="G16" i="40"/>
  <c r="C16" i="40"/>
  <c r="C17" i="40"/>
  <c r="D15" i="40"/>
  <c r="E15" i="40"/>
  <c r="F15" i="40"/>
  <c r="G15" i="40"/>
  <c r="C15" i="40"/>
  <c r="D15" i="38"/>
  <c r="C16" i="38"/>
  <c r="F16" i="39"/>
  <c r="D17" i="39"/>
  <c r="D16" i="39"/>
  <c r="F17" i="39"/>
  <c r="C16" i="39"/>
  <c r="C17" i="39"/>
  <c r="G15" i="39"/>
  <c r="E16" i="39"/>
  <c r="E17" i="39"/>
  <c r="F15" i="39"/>
  <c r="G17" i="39"/>
  <c r="E15" i="39"/>
  <c r="G16" i="39"/>
  <c r="D15" i="39"/>
  <c r="C15" i="39"/>
  <c r="F16" i="38"/>
  <c r="F17" i="38"/>
  <c r="C17" i="38"/>
  <c r="G16" i="38"/>
  <c r="E16" i="38"/>
  <c r="E17" i="38"/>
  <c r="C15" i="38"/>
  <c r="D16" i="38"/>
  <c r="E15" i="38"/>
  <c r="G17" i="38"/>
  <c r="D17" i="38"/>
  <c r="G15" i="38"/>
  <c r="F15" i="38"/>
  <c r="H14" i="25"/>
  <c r="H13" i="25"/>
  <c r="F14" i="10"/>
  <c r="G14" i="10"/>
  <c r="E14" i="10"/>
  <c r="D14" i="10"/>
  <c r="D50" i="10" l="1"/>
  <c r="D48" i="10"/>
  <c r="D49" i="10"/>
  <c r="O36" i="44"/>
  <c r="N36" i="44"/>
  <c r="F13" i="24"/>
  <c r="N132" i="44"/>
  <c r="X132" i="44"/>
  <c r="O132" i="44"/>
  <c r="O42" i="24"/>
  <c r="N42" i="24"/>
  <c r="K42" i="24"/>
  <c r="L42" i="24"/>
  <c r="M42" i="24"/>
  <c r="I145" i="44"/>
  <c r="M111" i="44"/>
  <c r="H47" i="44"/>
  <c r="K107" i="44"/>
  <c r="K83" i="44"/>
  <c r="H21" i="44"/>
  <c r="H23" i="44"/>
  <c r="H20" i="44"/>
  <c r="H24" i="44"/>
  <c r="P39" i="24"/>
  <c r="M100" i="44"/>
  <c r="M95" i="44"/>
  <c r="M99" i="44"/>
  <c r="M97" i="44"/>
  <c r="M94" i="44"/>
  <c r="P35" i="24"/>
  <c r="M96" i="44"/>
  <c r="M98" i="44"/>
  <c r="M101" i="44"/>
  <c r="M93" i="44"/>
  <c r="P36" i="24"/>
  <c r="P40" i="24"/>
  <c r="P38" i="24"/>
  <c r="P34" i="24"/>
  <c r="P41" i="24"/>
  <c r="P37" i="24"/>
  <c r="J66" i="44"/>
  <c r="F10" i="25"/>
  <c r="F10" i="19"/>
  <c r="E59" i="10"/>
  <c r="H12" i="19"/>
  <c r="F20" i="4"/>
  <c r="F25" i="4" s="1"/>
  <c r="K66" i="44" s="1"/>
  <c r="F20" i="19"/>
  <c r="G9" i="53"/>
  <c r="F10" i="38"/>
  <c r="F12" i="10"/>
  <c r="F20" i="39"/>
  <c r="K65" i="44"/>
  <c r="N10" i="24"/>
  <c r="F10" i="42"/>
  <c r="F10" i="50"/>
  <c r="F20" i="42"/>
  <c r="F20" i="50"/>
  <c r="F20" i="29"/>
  <c r="K10" i="44"/>
  <c r="F20" i="38"/>
  <c r="F10" i="40"/>
  <c r="F36" i="10"/>
  <c r="F10" i="39"/>
  <c r="F10" i="29"/>
  <c r="F20" i="40"/>
  <c r="H10" i="24"/>
  <c r="F20" i="25"/>
  <c r="H41" i="44"/>
  <c r="K15" i="24"/>
  <c r="G9" i="24"/>
  <c r="M9" i="24"/>
  <c r="F19" i="24"/>
  <c r="F18" i="24"/>
  <c r="F26" i="24"/>
  <c r="F11" i="24"/>
  <c r="F17" i="24"/>
  <c r="F12" i="24"/>
  <c r="F16" i="24"/>
  <c r="L16" i="24" s="1"/>
  <c r="F14" i="24"/>
  <c r="F15" i="24"/>
  <c r="F25" i="24"/>
  <c r="F28" i="24"/>
  <c r="F24" i="24"/>
  <c r="F29" i="24"/>
  <c r="F22" i="24"/>
  <c r="F27" i="24"/>
  <c r="F21" i="24"/>
  <c r="H17" i="44"/>
  <c r="I139" i="44" s="1"/>
  <c r="H43" i="44"/>
  <c r="K17" i="24"/>
  <c r="H42" i="44"/>
  <c r="H16" i="44"/>
  <c r="I138" i="44" s="1"/>
  <c r="K16" i="24"/>
  <c r="H46" i="44"/>
  <c r="H44" i="44"/>
  <c r="H18" i="44"/>
  <c r="I140" i="44" s="1"/>
  <c r="G13" i="4"/>
  <c r="G14" i="4" s="1"/>
  <c r="F19" i="4"/>
  <c r="E58" i="10"/>
  <c r="K18" i="24"/>
  <c r="H16" i="50"/>
  <c r="H15" i="50"/>
  <c r="H17" i="50"/>
  <c r="H12" i="25"/>
  <c r="H17" i="42"/>
  <c r="H17" i="29"/>
  <c r="H16" i="42"/>
  <c r="H17" i="40"/>
  <c r="H16" i="39"/>
  <c r="H17" i="38"/>
  <c r="H16" i="38"/>
  <c r="H16" i="19"/>
  <c r="H17" i="39"/>
  <c r="H17" i="19"/>
  <c r="H16" i="29"/>
  <c r="H16" i="25"/>
  <c r="H17" i="25"/>
  <c r="H15" i="29"/>
  <c r="H15" i="39"/>
  <c r="H15" i="40"/>
  <c r="H15" i="42"/>
  <c r="H15" i="19"/>
  <c r="H15" i="38"/>
  <c r="H16" i="40"/>
  <c r="E48" i="10" l="1"/>
  <c r="E50" i="10"/>
  <c r="E49" i="10"/>
  <c r="Q36" i="44"/>
  <c r="P36" i="44"/>
  <c r="G13" i="24"/>
  <c r="Y132" i="44"/>
  <c r="Q132" i="44"/>
  <c r="P132" i="44"/>
  <c r="I148" i="44"/>
  <c r="I147" i="44"/>
  <c r="I149" i="44"/>
  <c r="H52" i="44"/>
  <c r="H51" i="44"/>
  <c r="H50" i="44"/>
  <c r="I11" i="44"/>
  <c r="K133" i="44" s="1"/>
  <c r="L83" i="44"/>
  <c r="L107" i="44"/>
  <c r="D53" i="10"/>
  <c r="D61" i="10" s="1"/>
  <c r="D62" i="10" s="1"/>
  <c r="D65" i="10" s="1"/>
  <c r="H25" i="44"/>
  <c r="H27" i="44"/>
  <c r="H26" i="44"/>
  <c r="F59" i="10"/>
  <c r="G10" i="25"/>
  <c r="G10" i="19"/>
  <c r="G20" i="4"/>
  <c r="G25" i="4" s="1"/>
  <c r="G59" i="10" s="1"/>
  <c r="G12" i="10"/>
  <c r="G20" i="39"/>
  <c r="G10" i="42"/>
  <c r="G10" i="50"/>
  <c r="L65" i="44"/>
  <c r="O10" i="24"/>
  <c r="G20" i="19"/>
  <c r="G20" i="29"/>
  <c r="L10" i="44"/>
  <c r="G20" i="38"/>
  <c r="I10" i="24"/>
  <c r="G20" i="25"/>
  <c r="G36" i="10"/>
  <c r="G10" i="39"/>
  <c r="G10" i="29"/>
  <c r="H9" i="53"/>
  <c r="G10" i="38"/>
  <c r="G20" i="40"/>
  <c r="G20" i="42"/>
  <c r="G20" i="50"/>
  <c r="G10" i="40"/>
  <c r="I16" i="44"/>
  <c r="K138" i="44" s="1"/>
  <c r="K147" i="44" s="1"/>
  <c r="J42" i="44"/>
  <c r="K37" i="44"/>
  <c r="L21" i="24"/>
  <c r="K38" i="44"/>
  <c r="L22" i="24"/>
  <c r="I15" i="44"/>
  <c r="K137" i="44" s="1"/>
  <c r="L15" i="24"/>
  <c r="J41" i="44"/>
  <c r="L27" i="24"/>
  <c r="K43" i="44"/>
  <c r="J40" i="44"/>
  <c r="L14" i="24"/>
  <c r="I14" i="44"/>
  <c r="K136" i="44" s="1"/>
  <c r="K45" i="44"/>
  <c r="K54" i="44" s="1"/>
  <c r="L29" i="24"/>
  <c r="I12" i="44"/>
  <c r="K134" i="44" s="1"/>
  <c r="L12" i="24"/>
  <c r="J38" i="44"/>
  <c r="K40" i="44"/>
  <c r="L24" i="24"/>
  <c r="G14" i="24"/>
  <c r="G12" i="24"/>
  <c r="G11" i="24"/>
  <c r="G28" i="24"/>
  <c r="G16" i="24"/>
  <c r="G18" i="24"/>
  <c r="G15" i="24"/>
  <c r="G22" i="24"/>
  <c r="G21" i="24"/>
  <c r="G17" i="24"/>
  <c r="G25" i="24"/>
  <c r="G19" i="24"/>
  <c r="L45" i="44" s="1"/>
  <c r="L54" i="44" s="1"/>
  <c r="G27" i="24"/>
  <c r="G24" i="24"/>
  <c r="G29" i="24"/>
  <c r="G26" i="24"/>
  <c r="K44" i="44"/>
  <c r="K53" i="44" s="1"/>
  <c r="L28" i="24"/>
  <c r="J37" i="44"/>
  <c r="L11" i="24"/>
  <c r="N9" i="24"/>
  <c r="H9" i="24"/>
  <c r="K42" i="44"/>
  <c r="L26" i="24"/>
  <c r="K41" i="44"/>
  <c r="L25" i="24"/>
  <c r="J39" i="44"/>
  <c r="L13" i="24"/>
  <c r="H45" i="44"/>
  <c r="H54" i="44" s="1"/>
  <c r="H19" i="44"/>
  <c r="I141" i="44" s="1"/>
  <c r="K19" i="24"/>
  <c r="I17" i="44"/>
  <c r="K139" i="44" s="1"/>
  <c r="K148" i="44" s="1"/>
  <c r="J43" i="44"/>
  <c r="L17" i="24"/>
  <c r="H53" i="44"/>
  <c r="G19" i="4"/>
  <c r="F58" i="10"/>
  <c r="H15" i="25"/>
  <c r="F50" i="10" l="1"/>
  <c r="F48" i="10"/>
  <c r="F49" i="10"/>
  <c r="G48" i="10"/>
  <c r="G49" i="10"/>
  <c r="G50" i="10"/>
  <c r="H13" i="24"/>
  <c r="K143" i="44"/>
  <c r="K146" i="44"/>
  <c r="K145" i="44"/>
  <c r="K142" i="44"/>
  <c r="I150" i="44"/>
  <c r="K50" i="44"/>
  <c r="K51" i="44"/>
  <c r="K47" i="44"/>
  <c r="K49" i="44"/>
  <c r="K52" i="44"/>
  <c r="J52" i="44"/>
  <c r="J48" i="44"/>
  <c r="J51" i="44"/>
  <c r="J11" i="44"/>
  <c r="M133" i="44" s="1"/>
  <c r="M142" i="44" s="1"/>
  <c r="E53" i="10"/>
  <c r="E61" i="10" s="1"/>
  <c r="E62" i="10" s="1"/>
  <c r="E65" i="10" s="1"/>
  <c r="E66" i="10" s="1"/>
  <c r="E18" i="10" s="1"/>
  <c r="D13" i="10"/>
  <c r="D66" i="10"/>
  <c r="I25" i="44"/>
  <c r="I26" i="44"/>
  <c r="H28" i="44"/>
  <c r="I21" i="44"/>
  <c r="K46" i="44"/>
  <c r="L66" i="44"/>
  <c r="M19" i="24"/>
  <c r="I20" i="44"/>
  <c r="M40" i="44"/>
  <c r="M49" i="44" s="1"/>
  <c r="M24" i="24"/>
  <c r="L44" i="44"/>
  <c r="L53" i="44" s="1"/>
  <c r="J18" i="44"/>
  <c r="M140" i="44" s="1"/>
  <c r="M149" i="44" s="1"/>
  <c r="M18" i="24"/>
  <c r="J19" i="44"/>
  <c r="M141" i="44" s="1"/>
  <c r="M150" i="44" s="1"/>
  <c r="M43" i="44"/>
  <c r="M52" i="44" s="1"/>
  <c r="M27" i="24"/>
  <c r="M41" i="44"/>
  <c r="M50" i="44" s="1"/>
  <c r="M25" i="24"/>
  <c r="J16" i="44"/>
  <c r="M138" i="44" s="1"/>
  <c r="M147" i="44" s="1"/>
  <c r="M16" i="24"/>
  <c r="L42" i="44"/>
  <c r="I23" i="44"/>
  <c r="H28" i="24"/>
  <c r="H14" i="24"/>
  <c r="H26" i="24"/>
  <c r="H17" i="24"/>
  <c r="H15" i="24"/>
  <c r="H12" i="24"/>
  <c r="H25" i="24"/>
  <c r="H24" i="24"/>
  <c r="H19" i="24"/>
  <c r="H22" i="24"/>
  <c r="H18" i="24"/>
  <c r="H11" i="24"/>
  <c r="H29" i="24"/>
  <c r="H16" i="24"/>
  <c r="H27" i="24"/>
  <c r="H21" i="24"/>
  <c r="J46" i="44"/>
  <c r="M17" i="24"/>
  <c r="J17" i="44"/>
  <c r="M139" i="44" s="1"/>
  <c r="M148" i="44" s="1"/>
  <c r="L43" i="44"/>
  <c r="J47" i="44"/>
  <c r="O9" i="24"/>
  <c r="I9" i="24"/>
  <c r="L39" i="44"/>
  <c r="M13" i="24"/>
  <c r="M37" i="44"/>
  <c r="M46" i="44" s="1"/>
  <c r="M21" i="24"/>
  <c r="M11" i="24"/>
  <c r="L37" i="44"/>
  <c r="I24" i="44"/>
  <c r="J50" i="44"/>
  <c r="M44" i="44"/>
  <c r="M53" i="44" s="1"/>
  <c r="M28" i="24"/>
  <c r="M42" i="44"/>
  <c r="M51" i="44" s="1"/>
  <c r="M26" i="24"/>
  <c r="M38" i="44"/>
  <c r="M47" i="44" s="1"/>
  <c r="M22" i="24"/>
  <c r="L38" i="44"/>
  <c r="M12" i="24"/>
  <c r="J12" i="44"/>
  <c r="M134" i="44" s="1"/>
  <c r="M143" i="44" s="1"/>
  <c r="J49" i="44"/>
  <c r="M45" i="44"/>
  <c r="M54" i="44" s="1"/>
  <c r="M29" i="24"/>
  <c r="L41" i="44"/>
  <c r="M15" i="24"/>
  <c r="J15" i="44"/>
  <c r="M137" i="44" s="1"/>
  <c r="M146" i="44" s="1"/>
  <c r="L40" i="44"/>
  <c r="J14" i="44"/>
  <c r="M136" i="44" s="1"/>
  <c r="M145" i="44" s="1"/>
  <c r="M14" i="24"/>
  <c r="J44" i="44"/>
  <c r="I18" i="44"/>
  <c r="K140" i="44" s="1"/>
  <c r="L18" i="24"/>
  <c r="G58" i="10"/>
  <c r="G53" i="10" l="1"/>
  <c r="G61" i="10" s="1"/>
  <c r="I13" i="24"/>
  <c r="K149" i="44"/>
  <c r="L48" i="44"/>
  <c r="L47" i="44"/>
  <c r="L51" i="44"/>
  <c r="L49" i="44"/>
  <c r="L50" i="44"/>
  <c r="L52" i="44"/>
  <c r="E13" i="10"/>
  <c r="E16" i="10"/>
  <c r="K11" i="44"/>
  <c r="O133" i="44" s="1"/>
  <c r="O142" i="44" s="1"/>
  <c r="F53" i="10"/>
  <c r="F61" i="10" s="1"/>
  <c r="F62" i="10" s="1"/>
  <c r="F65" i="10" s="1"/>
  <c r="F66" i="10" s="1"/>
  <c r="F18" i="10" s="1"/>
  <c r="F15" i="10" s="1"/>
  <c r="H23" i="24" s="1"/>
  <c r="D18" i="10"/>
  <c r="D16" i="10"/>
  <c r="J27" i="44"/>
  <c r="J20" i="44"/>
  <c r="J26" i="44"/>
  <c r="J23" i="44"/>
  <c r="J24" i="44"/>
  <c r="J28" i="44"/>
  <c r="J21" i="44"/>
  <c r="L46" i="44"/>
  <c r="E15" i="10"/>
  <c r="G23" i="24" s="1"/>
  <c r="G31" i="24" s="1"/>
  <c r="G43" i="24" s="1"/>
  <c r="J109" i="44" s="1"/>
  <c r="O43" i="44"/>
  <c r="O52" i="44" s="1"/>
  <c r="N27" i="24"/>
  <c r="N45" i="44"/>
  <c r="N54" i="44" s="1"/>
  <c r="K19" i="44"/>
  <c r="O141" i="44" s="1"/>
  <c r="O150" i="44" s="1"/>
  <c r="N19" i="24"/>
  <c r="O44" i="44"/>
  <c r="O53" i="44" s="1"/>
  <c r="N28" i="24"/>
  <c r="N42" i="44"/>
  <c r="N51" i="44" s="1"/>
  <c r="K16" i="44"/>
  <c r="O138" i="44" s="1"/>
  <c r="O147" i="44" s="1"/>
  <c r="N16" i="24"/>
  <c r="O40" i="44"/>
  <c r="O49" i="44" s="1"/>
  <c r="N24" i="24"/>
  <c r="N11" i="24"/>
  <c r="N37" i="44"/>
  <c r="N46" i="44" s="1"/>
  <c r="N38" i="44"/>
  <c r="K12" i="44"/>
  <c r="O134" i="44" s="1"/>
  <c r="O143" i="44" s="1"/>
  <c r="N12" i="24"/>
  <c r="I26" i="24"/>
  <c r="J26" i="24" s="1"/>
  <c r="I27" i="24"/>
  <c r="I28" i="24"/>
  <c r="I24" i="24"/>
  <c r="I15" i="24"/>
  <c r="J15" i="24" s="1"/>
  <c r="I16" i="24"/>
  <c r="J16" i="24" s="1"/>
  <c r="I14" i="24"/>
  <c r="I25" i="24"/>
  <c r="J25" i="24" s="1"/>
  <c r="I22" i="24"/>
  <c r="I18" i="24"/>
  <c r="I29" i="24"/>
  <c r="J29" i="24" s="1"/>
  <c r="I21" i="24"/>
  <c r="I19" i="24"/>
  <c r="J19" i="24" s="1"/>
  <c r="I12" i="24"/>
  <c r="I11" i="24"/>
  <c r="I17" i="24"/>
  <c r="N18" i="24"/>
  <c r="N44" i="44"/>
  <c r="N53" i="44" s="1"/>
  <c r="K18" i="44"/>
  <c r="O140" i="44" s="1"/>
  <c r="O149" i="44" s="1"/>
  <c r="N41" i="44"/>
  <c r="N50" i="44" s="1"/>
  <c r="K15" i="44"/>
  <c r="O137" i="44" s="1"/>
  <c r="O146" i="44" s="1"/>
  <c r="N15" i="24"/>
  <c r="O41" i="44"/>
  <c r="O50" i="44" s="1"/>
  <c r="N25" i="24"/>
  <c r="N39" i="44"/>
  <c r="N48" i="44" s="1"/>
  <c r="N13" i="24"/>
  <c r="N17" i="24"/>
  <c r="K17" i="44"/>
  <c r="O139" i="44" s="1"/>
  <c r="N43" i="44"/>
  <c r="N52" i="44" s="1"/>
  <c r="O45" i="44"/>
  <c r="O54" i="44" s="1"/>
  <c r="N29" i="24"/>
  <c r="O38" i="44"/>
  <c r="O47" i="44" s="1"/>
  <c r="N22" i="24"/>
  <c r="O42" i="44"/>
  <c r="O51" i="44" s="1"/>
  <c r="N26" i="24"/>
  <c r="O37" i="44"/>
  <c r="O46" i="44" s="1"/>
  <c r="N21" i="24"/>
  <c r="K14" i="44"/>
  <c r="O136" i="44" s="1"/>
  <c r="O145" i="44" s="1"/>
  <c r="N40" i="44"/>
  <c r="N49" i="44" s="1"/>
  <c r="N14" i="24"/>
  <c r="J25" i="44"/>
  <c r="L19" i="24"/>
  <c r="I19" i="44"/>
  <c r="K141" i="44" s="1"/>
  <c r="J45" i="44"/>
  <c r="I27" i="44"/>
  <c r="J53" i="44"/>
  <c r="G62" i="10" l="1"/>
  <c r="G65" i="10" s="1"/>
  <c r="O148" i="44"/>
  <c r="K150" i="44"/>
  <c r="J112" i="44"/>
  <c r="J113" i="44" s="1"/>
  <c r="J110" i="44"/>
  <c r="J11" i="24"/>
  <c r="L11" i="44"/>
  <c r="Q133" i="44" s="1"/>
  <c r="Q142" i="44" s="1"/>
  <c r="R142" i="44" s="1"/>
  <c r="F13" i="10"/>
  <c r="O39" i="44"/>
  <c r="O48" i="44" s="1"/>
  <c r="F16" i="10"/>
  <c r="D15" i="10"/>
  <c r="F23" i="24" s="1"/>
  <c r="K28" i="44"/>
  <c r="K21" i="44"/>
  <c r="K25" i="44"/>
  <c r="K26" i="44"/>
  <c r="K27" i="44"/>
  <c r="K20" i="44"/>
  <c r="M39" i="44"/>
  <c r="M48" i="44" s="1"/>
  <c r="J13" i="44"/>
  <c r="M23" i="24"/>
  <c r="M31" i="24" s="1"/>
  <c r="M43" i="24" s="1"/>
  <c r="P33" i="24"/>
  <c r="P42" i="24" s="1"/>
  <c r="J33" i="24"/>
  <c r="J42" i="24" s="1"/>
  <c r="O18" i="24"/>
  <c r="P18" i="24" s="1"/>
  <c r="P44" i="44"/>
  <c r="L18" i="44"/>
  <c r="Q140" i="44" s="1"/>
  <c r="J18" i="24"/>
  <c r="Q43" i="44"/>
  <c r="Q52" i="44" s="1"/>
  <c r="O27" i="24"/>
  <c r="P27" i="24" s="1"/>
  <c r="J27" i="24"/>
  <c r="P43" i="44"/>
  <c r="O17" i="24"/>
  <c r="P17" i="24" s="1"/>
  <c r="L17" i="44"/>
  <c r="Q139" i="44" s="1"/>
  <c r="Q148" i="44" s="1"/>
  <c r="J17" i="24"/>
  <c r="Q38" i="44"/>
  <c r="Q47" i="44" s="1"/>
  <c r="O22" i="24"/>
  <c r="P22" i="24" s="1"/>
  <c r="J22" i="24"/>
  <c r="Q42" i="44"/>
  <c r="Q51" i="44" s="1"/>
  <c r="O26" i="24"/>
  <c r="P26" i="24" s="1"/>
  <c r="Q44" i="44"/>
  <c r="Q53" i="44" s="1"/>
  <c r="O28" i="24"/>
  <c r="P28" i="24" s="1"/>
  <c r="K24" i="44"/>
  <c r="P37" i="44"/>
  <c r="P46" i="44" s="1"/>
  <c r="O11" i="24"/>
  <c r="P11" i="24" s="1"/>
  <c r="Q41" i="44"/>
  <c r="Q50" i="44" s="1"/>
  <c r="O25" i="24"/>
  <c r="P25" i="24" s="1"/>
  <c r="K23" i="44"/>
  <c r="P39" i="44"/>
  <c r="P48" i="44" s="1"/>
  <c r="O13" i="24"/>
  <c r="O12" i="24"/>
  <c r="P12" i="24" s="1"/>
  <c r="L12" i="44"/>
  <c r="Q134" i="44" s="1"/>
  <c r="Q143" i="44" s="1"/>
  <c r="R143" i="44" s="1"/>
  <c r="P38" i="44"/>
  <c r="P47" i="44" s="1"/>
  <c r="J12" i="24"/>
  <c r="L14" i="44"/>
  <c r="Q136" i="44" s="1"/>
  <c r="Q145" i="44" s="1"/>
  <c r="R145" i="44" s="1"/>
  <c r="P40" i="44"/>
  <c r="O14" i="24"/>
  <c r="P14" i="24" s="1"/>
  <c r="J28" i="24"/>
  <c r="P45" i="44"/>
  <c r="P54" i="44" s="1"/>
  <c r="L19" i="44"/>
  <c r="Q141" i="44" s="1"/>
  <c r="Q150" i="44" s="1"/>
  <c r="O19" i="24"/>
  <c r="P19" i="24" s="1"/>
  <c r="L16" i="44"/>
  <c r="Q138" i="44" s="1"/>
  <c r="P42" i="44"/>
  <c r="O16" i="24"/>
  <c r="P16" i="24" s="1"/>
  <c r="J14" i="24"/>
  <c r="Q37" i="44"/>
  <c r="Q46" i="44" s="1"/>
  <c r="O21" i="24"/>
  <c r="P21" i="24" s="1"/>
  <c r="J21" i="24"/>
  <c r="P41" i="44"/>
  <c r="L15" i="44"/>
  <c r="Q137" i="44" s="1"/>
  <c r="Q146" i="44" s="1"/>
  <c r="R146" i="44" s="1"/>
  <c r="O15" i="24"/>
  <c r="P15" i="24" s="1"/>
  <c r="Q45" i="44"/>
  <c r="Q54" i="44" s="1"/>
  <c r="O29" i="24"/>
  <c r="P29" i="24" s="1"/>
  <c r="Q40" i="44"/>
  <c r="Q49" i="44" s="1"/>
  <c r="O24" i="24"/>
  <c r="P24" i="24" s="1"/>
  <c r="J24" i="24"/>
  <c r="N47" i="44"/>
  <c r="J54" i="44"/>
  <c r="I28" i="44"/>
  <c r="C14" i="10"/>
  <c r="G66" i="10" l="1"/>
  <c r="G13" i="10"/>
  <c r="H14" i="10"/>
  <c r="E13" i="24"/>
  <c r="H39" i="44" s="1"/>
  <c r="R141" i="44"/>
  <c r="R150" i="44"/>
  <c r="R139" i="44"/>
  <c r="R136" i="44"/>
  <c r="Q147" i="44"/>
  <c r="R147" i="44" s="1"/>
  <c r="R138" i="44"/>
  <c r="R137" i="44"/>
  <c r="Q149" i="44"/>
  <c r="R149" i="44" s="1"/>
  <c r="R140" i="44"/>
  <c r="R148" i="44"/>
  <c r="R133" i="44"/>
  <c r="R134" i="44"/>
  <c r="M135" i="44"/>
  <c r="K13" i="44"/>
  <c r="N23" i="24"/>
  <c r="N31" i="24" s="1"/>
  <c r="N43" i="24" s="1"/>
  <c r="H31" i="24"/>
  <c r="H43" i="24" s="1"/>
  <c r="K109" i="44" s="1"/>
  <c r="K39" i="44"/>
  <c r="F31" i="24"/>
  <c r="F43" i="24" s="1"/>
  <c r="I109" i="44" s="1"/>
  <c r="L23" i="24"/>
  <c r="L31" i="24" s="1"/>
  <c r="L43" i="24" s="1"/>
  <c r="I13" i="44"/>
  <c r="L26" i="44"/>
  <c r="M26" i="44" s="1"/>
  <c r="L23" i="44"/>
  <c r="M23" i="44" s="1"/>
  <c r="L24" i="44"/>
  <c r="M24" i="44" s="1"/>
  <c r="L25" i="44"/>
  <c r="M25" i="44" s="1"/>
  <c r="M11" i="44"/>
  <c r="L28" i="44"/>
  <c r="M28" i="44" s="1"/>
  <c r="L21" i="44"/>
  <c r="M21" i="44" s="1"/>
  <c r="L27" i="44"/>
  <c r="M27" i="44" s="1"/>
  <c r="J22" i="44"/>
  <c r="J67" i="44"/>
  <c r="J68" i="44" s="1"/>
  <c r="M14" i="44"/>
  <c r="M18" i="44"/>
  <c r="M16" i="44"/>
  <c r="M19" i="44"/>
  <c r="R46" i="44"/>
  <c r="R38" i="44"/>
  <c r="R37" i="44"/>
  <c r="L20" i="44"/>
  <c r="M20" i="44" s="1"/>
  <c r="P52" i="44"/>
  <c r="R52" i="44" s="1"/>
  <c r="R43" i="44"/>
  <c r="R45" i="44"/>
  <c r="P53" i="44"/>
  <c r="R53" i="44" s="1"/>
  <c r="R44" i="44"/>
  <c r="R54" i="44"/>
  <c r="P51" i="44"/>
  <c r="R51" i="44" s="1"/>
  <c r="R42" i="44"/>
  <c r="P49" i="44"/>
  <c r="R49" i="44" s="1"/>
  <c r="R40" i="44"/>
  <c r="P50" i="44"/>
  <c r="R50" i="44" s="1"/>
  <c r="R41" i="44"/>
  <c r="M15" i="44"/>
  <c r="M17" i="44"/>
  <c r="R47" i="44"/>
  <c r="J13" i="24" l="1"/>
  <c r="E20" i="24" s="1"/>
  <c r="K13" i="24"/>
  <c r="P13" i="24" s="1"/>
  <c r="G18" i="10"/>
  <c r="G15" i="10" s="1"/>
  <c r="I23" i="24" s="1"/>
  <c r="G16" i="10"/>
  <c r="M144" i="44"/>
  <c r="W134" i="44" a="1"/>
  <c r="W134" i="44" s="1"/>
  <c r="W137" i="44" s="1"/>
  <c r="O135" i="44"/>
  <c r="K135" i="44"/>
  <c r="K112" i="44"/>
  <c r="K113" i="44" s="1"/>
  <c r="K110" i="44"/>
  <c r="I112" i="44"/>
  <c r="I113" i="44" s="1"/>
  <c r="I110" i="44"/>
  <c r="K48" i="44"/>
  <c r="K67" i="44"/>
  <c r="K68" i="44" s="1"/>
  <c r="K22" i="44"/>
  <c r="M108" i="44"/>
  <c r="I22" i="44"/>
  <c r="I67" i="44"/>
  <c r="I68" i="44" s="1"/>
  <c r="H48" i="44"/>
  <c r="M12" i="44"/>
  <c r="Q39" i="44" l="1"/>
  <c r="Q48" i="44" s="1"/>
  <c r="I31" i="24"/>
  <c r="I43" i="24" s="1"/>
  <c r="L109" i="44" s="1"/>
  <c r="O23" i="24"/>
  <c r="O31" i="24" s="1"/>
  <c r="O43" i="24" s="1"/>
  <c r="L13" i="44"/>
  <c r="K144" i="44"/>
  <c r="V134" i="44" a="1"/>
  <c r="V134" i="44" s="1"/>
  <c r="V137" i="44" s="1"/>
  <c r="O144" i="44"/>
  <c r="X134" i="44" a="1"/>
  <c r="X134" i="44" s="1"/>
  <c r="X137" i="44" s="1"/>
  <c r="K20" i="24"/>
  <c r="L67" i="44" l="1"/>
  <c r="L68" i="44" s="1"/>
  <c r="L22" i="44"/>
  <c r="Q135" i="44"/>
  <c r="L112" i="44"/>
  <c r="L113" i="44" s="1"/>
  <c r="L110" i="44"/>
  <c r="C25" i="4"/>
  <c r="Y134" i="44" l="1" a="1"/>
  <c r="Y134" i="44" s="1"/>
  <c r="Y137" i="44" s="1"/>
  <c r="Q144" i="44"/>
  <c r="H66" i="44"/>
  <c r="C59" i="10"/>
  <c r="C50" i="10" l="1"/>
  <c r="C49" i="10"/>
  <c r="C48" i="10"/>
  <c r="H59" i="10"/>
  <c r="C53" i="10" l="1"/>
  <c r="C61" i="10" s="1"/>
  <c r="C62" i="10" s="1"/>
  <c r="C65" i="10" s="1"/>
  <c r="H61" i="10" l="1"/>
  <c r="H62" i="10" l="1"/>
  <c r="H65" i="10" l="1"/>
  <c r="C66" i="10"/>
  <c r="C13" i="10"/>
  <c r="H13" i="10" s="1"/>
  <c r="H66" i="10" l="1"/>
  <c r="C16" i="10"/>
  <c r="H16" i="10" s="1"/>
  <c r="C18" i="10"/>
  <c r="H18" i="10" l="1"/>
  <c r="C15" i="10"/>
  <c r="E23" i="24" s="1"/>
  <c r="H15" i="10" l="1"/>
  <c r="I39" i="44"/>
  <c r="J23" i="24" l="1"/>
  <c r="E30" i="24" s="1"/>
  <c r="H13" i="44"/>
  <c r="I135" i="44" s="1"/>
  <c r="R135" i="44" s="1"/>
  <c r="K23" i="24"/>
  <c r="P23" i="24" s="1"/>
  <c r="E31" i="24"/>
  <c r="E43" i="24" s="1"/>
  <c r="H109" i="44" s="1"/>
  <c r="H110" i="44" s="1"/>
  <c r="M110" i="44" s="1"/>
  <c r="I48" i="44"/>
  <c r="R48" i="44" s="1"/>
  <c r="R39" i="44"/>
  <c r="J31" i="24" l="1"/>
  <c r="J43" i="24" s="1"/>
  <c r="U134" i="44" a="1"/>
  <c r="U134" i="44" s="1"/>
  <c r="U137" i="44" s="1"/>
  <c r="M13" i="44"/>
  <c r="I144" i="44"/>
  <c r="R144" i="44" s="1"/>
  <c r="K31" i="24"/>
  <c r="K43" i="24" s="1"/>
  <c r="H22" i="44"/>
  <c r="M22" i="44" s="1"/>
  <c r="H67" i="44"/>
  <c r="H68" i="44" s="1"/>
  <c r="M109" i="44"/>
  <c r="H112" i="44"/>
  <c r="H113" i="44" s="1"/>
  <c r="M113" i="44" s="1"/>
  <c r="P31" i="24"/>
  <c r="P43" i="24" s="1"/>
  <c r="K30" i="24"/>
  <c r="M112" i="4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0EA0CC6-2582-4AB2-A8B8-41CC4B392350}"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99AA28-D38D-400D-8F00-650965B3E012}" name="WorksheetConnection_Cost Output Tables &amp; Graphs!$H$127:$Q$145" type="102" refreshedVersion="8" minRefreshableVersion="5">
    <extLst>
      <ext xmlns:x15="http://schemas.microsoft.com/office/spreadsheetml/2010/11/main" uri="{DE250136-89BD-433C-8126-D09CA5730AF9}">
        <x15:connection id="Range" autoDelete="1">
          <x15:rangePr sourceName="_xlcn.WorksheetConnection_CostOutputTablesGraphsH127Q1451"/>
        </x15:connection>
      </ext>
    </extLst>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7">
    <bk>
      <extLst>
        <ext uri="{3e2802c4-a4d2-4d8b-9148-e3be6c30e623}">
          <xlrd:rvb i="1"/>
        </ext>
      </extLst>
    </bk>
    <bk>
      <extLst>
        <ext uri="{3e2802c4-a4d2-4d8b-9148-e3be6c30e623}">
          <xlrd:rvb i="3"/>
        </ext>
      </extLst>
    </bk>
    <bk>
      <extLst>
        <ext uri="{3e2802c4-a4d2-4d8b-9148-e3be6c30e623}">
          <xlrd:rvb i="5"/>
        </ext>
      </extLst>
    </bk>
    <bk>
      <extLst>
        <ext uri="{3e2802c4-a4d2-4d8b-9148-e3be6c30e623}">
          <xlrd:rvb i="7"/>
        </ext>
      </extLst>
    </bk>
    <bk>
      <extLst>
        <ext uri="{3e2802c4-a4d2-4d8b-9148-e3be6c30e623}">
          <xlrd:rvb i="9"/>
        </ext>
      </extLst>
    </bk>
    <bk>
      <extLst>
        <ext uri="{3e2802c4-a4d2-4d8b-9148-e3be6c30e623}">
          <xlrd:rvb i="11"/>
        </ext>
      </extLst>
    </bk>
    <bk>
      <extLst>
        <ext uri="{3e2802c4-a4d2-4d8b-9148-e3be6c30e623}">
          <xlrd:rvb i="13"/>
        </ext>
      </extLst>
    </bk>
    <bk>
      <extLst>
        <ext uri="{3e2802c4-a4d2-4d8b-9148-e3be6c30e623}">
          <xlrd:rvb i="15"/>
        </ext>
      </extLst>
    </bk>
    <bk>
      <extLst>
        <ext uri="{3e2802c4-a4d2-4d8b-9148-e3be6c30e623}">
          <xlrd:rvb i="17"/>
        </ext>
      </extLst>
    </bk>
    <bk>
      <extLst>
        <ext uri="{3e2802c4-a4d2-4d8b-9148-e3be6c30e623}">
          <xlrd:rvb i="19"/>
        </ext>
      </extLst>
    </bk>
    <bk>
      <extLst>
        <ext uri="{3e2802c4-a4d2-4d8b-9148-e3be6c30e623}">
          <xlrd:rvb i="21"/>
        </ext>
      </extLst>
    </bk>
    <bk>
      <extLst>
        <ext uri="{3e2802c4-a4d2-4d8b-9148-e3be6c30e623}">
          <xlrd:rvb i="23"/>
        </ext>
      </extLst>
    </bk>
    <bk>
      <extLst>
        <ext uri="{3e2802c4-a4d2-4d8b-9148-e3be6c30e623}">
          <xlrd:rvb i="25"/>
        </ext>
      </extLst>
    </bk>
    <bk>
      <extLst>
        <ext uri="{3e2802c4-a4d2-4d8b-9148-e3be6c30e623}">
          <xlrd:rvb i="27"/>
        </ext>
      </extLst>
    </bk>
    <bk>
      <extLst>
        <ext uri="{3e2802c4-a4d2-4d8b-9148-e3be6c30e623}">
          <xlrd:rvb i="29"/>
        </ext>
      </extLst>
    </bk>
    <bk>
      <extLst>
        <ext uri="{3e2802c4-a4d2-4d8b-9148-e3be6c30e623}">
          <xlrd:rvb i="31"/>
        </ext>
      </extLst>
    </bk>
    <bk>
      <extLst>
        <ext uri="{3e2802c4-a4d2-4d8b-9148-e3be6c30e623}">
          <xlrd:rvb i="33"/>
        </ext>
      </extLst>
    </bk>
    <bk>
      <extLst>
        <ext uri="{3e2802c4-a4d2-4d8b-9148-e3be6c30e623}">
          <xlrd:rvb i="35"/>
        </ext>
      </extLst>
    </bk>
    <bk>
      <extLst>
        <ext uri="{3e2802c4-a4d2-4d8b-9148-e3be6c30e623}">
          <xlrd:rvb i="37"/>
        </ext>
      </extLst>
    </bk>
    <bk>
      <extLst>
        <ext uri="{3e2802c4-a4d2-4d8b-9148-e3be6c30e623}">
          <xlrd:rvb i="39"/>
        </ext>
      </extLst>
    </bk>
    <bk>
      <extLst>
        <ext uri="{3e2802c4-a4d2-4d8b-9148-e3be6c30e623}">
          <xlrd:rvb i="41"/>
        </ext>
      </extLst>
    </bk>
    <bk>
      <extLst>
        <ext uri="{3e2802c4-a4d2-4d8b-9148-e3be6c30e623}">
          <xlrd:rvb i="43"/>
        </ext>
      </extLst>
    </bk>
    <bk>
      <extLst>
        <ext uri="{3e2802c4-a4d2-4d8b-9148-e3be6c30e623}">
          <xlrd:rvb i="45"/>
        </ext>
      </extLst>
    </bk>
    <bk>
      <extLst>
        <ext uri="{3e2802c4-a4d2-4d8b-9148-e3be6c30e623}">
          <xlrd:rvb i="47"/>
        </ext>
      </extLst>
    </bk>
    <bk>
      <extLst>
        <ext uri="{3e2802c4-a4d2-4d8b-9148-e3be6c30e623}">
          <xlrd:rvb i="49"/>
        </ext>
      </extLst>
    </bk>
    <bk>
      <extLst>
        <ext uri="{3e2802c4-a4d2-4d8b-9148-e3be6c30e623}">
          <xlrd:rvb i="51"/>
        </ext>
      </extLst>
    </bk>
    <bk>
      <extLst>
        <ext uri="{3e2802c4-a4d2-4d8b-9148-e3be6c30e623}">
          <xlrd:rvb i="53"/>
        </ext>
      </extLst>
    </bk>
    <bk>
      <extLst>
        <ext uri="{3e2802c4-a4d2-4d8b-9148-e3be6c30e623}">
          <xlrd:rvb i="55"/>
        </ext>
      </extLst>
    </bk>
    <bk>
      <extLst>
        <ext uri="{3e2802c4-a4d2-4d8b-9148-e3be6c30e623}">
          <xlrd:rvb i="57"/>
        </ext>
      </extLst>
    </bk>
    <bk>
      <extLst>
        <ext uri="{3e2802c4-a4d2-4d8b-9148-e3be6c30e623}">
          <xlrd:rvb i="59"/>
        </ext>
      </extLst>
    </bk>
    <bk>
      <extLst>
        <ext uri="{3e2802c4-a4d2-4d8b-9148-e3be6c30e623}">
          <xlrd:rvb i="61"/>
        </ext>
      </extLst>
    </bk>
    <bk>
      <extLst>
        <ext uri="{3e2802c4-a4d2-4d8b-9148-e3be6c30e623}">
          <xlrd:rvb i="63"/>
        </ext>
      </extLst>
    </bk>
    <bk>
      <extLst>
        <ext uri="{3e2802c4-a4d2-4d8b-9148-e3be6c30e623}">
          <xlrd:rvb i="65"/>
        </ext>
      </extLst>
    </bk>
    <bk>
      <extLst>
        <ext uri="{3e2802c4-a4d2-4d8b-9148-e3be6c30e623}">
          <xlrd:rvb i="67"/>
        </ext>
      </extLst>
    </bk>
    <bk>
      <extLst>
        <ext uri="{3e2802c4-a4d2-4d8b-9148-e3be6c30e623}">
          <xlrd:rvb i="69"/>
        </ext>
      </extLst>
    </bk>
    <bk>
      <extLst>
        <ext uri="{3e2802c4-a4d2-4d8b-9148-e3be6c30e623}">
          <xlrd:rvb i="71"/>
        </ext>
      </extLst>
    </bk>
    <bk>
      <extLst>
        <ext uri="{3e2802c4-a4d2-4d8b-9148-e3be6c30e623}">
          <xlrd:rvb i="73"/>
        </ext>
      </extLst>
    </bk>
  </futureMetadata>
  <cellMetadata count="1">
    <bk>
      <rc t="1" v="0"/>
    </bk>
  </cellMetadata>
  <valueMetadata count="37">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valueMetadata>
</metadata>
</file>

<file path=xl/sharedStrings.xml><?xml version="1.0" encoding="utf-8"?>
<sst xmlns="http://schemas.openxmlformats.org/spreadsheetml/2006/main" count="2334" uniqueCount="1335">
  <si>
    <t>Multiple Micronutrient Supplements (MMS) Implementation Plan Costing Tool</t>
  </si>
  <si>
    <t xml:space="preserve">Version </t>
  </si>
  <si>
    <t>Last updated on</t>
  </si>
  <si>
    <t xml:space="preserve">MMS Implementation Plan Costing Tool </t>
  </si>
  <si>
    <t>How it Works</t>
  </si>
  <si>
    <t>Background</t>
  </si>
  <si>
    <t xml:space="preserve">Countries are developing roadmaps for national MMS introduction and scale-up, inclusive of background, strategy, implementation plan and financing plan. As part of this roadmap, the implementation plan for MMS introduction and scale-up is to be costed, which then informs the funding requirements and an appropriate financing strategy and plan. 
MMS will complement the provision of iron and folic acid (IFA) the long-standing existing nutritional supplement given to pregnant women, with exact guidance based on a country’s policy and clinical guideline decisions. MMS will be provided through the same primary health care/antenatal care and community delivery channels as IFA. 
</t>
  </si>
  <si>
    <t xml:space="preserve">Purpose, Scope and Outputs of the Costing Tool </t>
  </si>
  <si>
    <r>
      <rPr>
        <b/>
        <sz val="12"/>
        <rFont val="Aptos Narrow"/>
        <family val="2"/>
        <scheme val="minor"/>
      </rPr>
      <t xml:space="preserve">The purpose of this tool is to support country stakeholders in costing their MMS implementation plan, to identify the funding requirements, inform the development of a financing/resource mobilization plan, and to serve as an aide to continue to update the country's costing and financing plans. 
</t>
    </r>
    <r>
      <rPr>
        <sz val="12"/>
        <rFont val="Aptos Narrow"/>
        <family val="2"/>
        <scheme val="minor"/>
      </rPr>
      <t xml:space="preserve">
</t>
    </r>
    <r>
      <rPr>
        <b/>
        <sz val="12"/>
        <rFont val="Aptos Narrow"/>
        <family val="2"/>
        <scheme val="minor"/>
      </rPr>
      <t>This tool will be used for the scope of a defined geographic area (i.e. national or a province/state).</t>
    </r>
    <r>
      <rPr>
        <sz val="12"/>
        <rFont val="Aptos Narrow"/>
        <family val="2"/>
        <scheme val="minor"/>
      </rPr>
      <t xml:space="preserve"> It does not enable differentiated costing of multiple geographies at this time.  
The tool's outputs are: 
</t>
    </r>
    <r>
      <rPr>
        <b/>
        <sz val="12"/>
        <rFont val="Aptos Narrow"/>
        <family val="2"/>
        <scheme val="minor"/>
      </rPr>
      <t xml:space="preserve">1. The cost of the MMS introduction and scale-up plan over 5 years, by year, costing category, and type of cost </t>
    </r>
    <r>
      <rPr>
        <sz val="12"/>
        <rFont val="Aptos Narrow"/>
        <family val="2"/>
        <scheme val="minor"/>
      </rPr>
      <t xml:space="preserve">(introduction/transition &amp; ongoing). </t>
    </r>
    <r>
      <rPr>
        <b/>
        <sz val="12"/>
        <rFont val="Aptos Narrow"/>
        <family val="2"/>
        <scheme val="minor"/>
      </rPr>
      <t xml:space="preserve">
2. The estimated cost per pregnant woman reached. </t>
    </r>
  </si>
  <si>
    <t>To Use the Costing Tool</t>
  </si>
  <si>
    <r>
      <t xml:space="preserve">
1. </t>
    </r>
    <r>
      <rPr>
        <b/>
        <sz val="12"/>
        <rFont val="Aptos Narrow"/>
        <family val="2"/>
        <scheme val="minor"/>
      </rPr>
      <t xml:space="preserve">Your country's activity-based implementation plan should each be organized into one of the nine costing categories, overviewed in the "For Reference - Cost Categories" tab.
</t>
    </r>
    <r>
      <rPr>
        <sz val="12"/>
        <rFont val="Aptos Narrow"/>
        <family val="2"/>
        <scheme val="minor"/>
      </rPr>
      <t xml:space="preserve">
Research &amp; Pilots
Policy &amp; Regulatory
Product Procurement
Supply Chain
Training &amp; Service Delivery
Demand Generation
Local Market Shaping
Coordination &amp; Advocacy
Monitoring &amp; Evaluation 
2. </t>
    </r>
    <r>
      <rPr>
        <b/>
        <sz val="12"/>
        <rFont val="Aptos Narrow"/>
        <family val="2"/>
        <scheme val="minor"/>
      </rPr>
      <t xml:space="preserve">Within each costing category are Activity-Based Costs (ABCs) which should be determined using country-collected unit costs and assumptions.  The costing tool provides individual tabs per Cost Category, with some calculation 'aides' for major expected activities, like product procurement, training &amp; mentorship, and stakeholder meetings. 
</t>
    </r>
    <r>
      <rPr>
        <sz val="12"/>
        <rFont val="Aptos Narrow"/>
        <family val="2"/>
        <scheme val="minor"/>
      </rPr>
      <t xml:space="preserve">3. </t>
    </r>
    <r>
      <rPr>
        <b/>
        <sz val="12"/>
        <rFont val="Aptos Narrow"/>
        <family val="2"/>
        <scheme val="minor"/>
      </rPr>
      <t xml:space="preserve">Costs are divided into two 'Types of Cost': Introduction/Transition and Ongoing. </t>
    </r>
    <r>
      <rPr>
        <b/>
        <sz val="12"/>
        <rFont val="Aptos Narrow"/>
        <family val="2"/>
        <scheme val="minor"/>
      </rPr>
      <t xml:space="preserve">Introduction/Transition Costs are expected in the earlier years of the implementation plan (but not restricted to just Year 1) and required to introduce MMS into the country's health system and scale-up. Ongoing Costs are expected to be recurring annually for ongoing delivery of MMS.    
</t>
    </r>
    <r>
      <rPr>
        <b/>
        <sz val="12"/>
        <rFont val="Aptos Narrow"/>
        <family val="2"/>
        <scheme val="minor"/>
      </rPr>
      <t xml:space="preserve">
</t>
    </r>
    <r>
      <rPr>
        <b/>
        <sz val="12"/>
        <rFont val="Aptos Narrow"/>
        <family val="2"/>
        <scheme val="minor"/>
      </rPr>
      <t>--&gt; Introduction/Transition Costs:</t>
    </r>
    <r>
      <rPr>
        <sz val="12"/>
        <rFont val="Aptos Narrow"/>
        <family val="2"/>
        <scheme val="minor"/>
      </rPr>
      <t xml:space="preserve"> Significant drivers of introduction/transition costs are healthcare worker training and the advocacy &amp; coordination activities to plan, implement, and secure financing for MMS introduction and      scale-up. Common areas of cost variability come from the extent of activities towards demand generation, and the upfront investment in strengthening of supply chain and ANC &amp; community services to improve coverage in introduction and early-scale-up years
</t>
    </r>
    <r>
      <rPr>
        <b/>
        <sz val="12"/>
        <rFont val="Aptos Narrow"/>
        <family val="2"/>
        <scheme val="minor"/>
      </rPr>
      <t>--&gt; Ongoing Costs:</t>
    </r>
    <r>
      <rPr>
        <sz val="12"/>
        <rFont val="Aptos Narrow"/>
        <family val="2"/>
        <scheme val="minor"/>
      </rPr>
      <t xml:space="preserve"> A significant driver of ongoing cost is annual product procurement cost. Common areas of cost variability come from the extent of mentorship &amp; supervision of healthcare workers, what recurring demand generation activities, and what recurring strengthening of ANC &amp; community services will look like. 
</t>
    </r>
    <r>
      <rPr>
        <sz val="12"/>
        <rFont val="Aptos Narrow"/>
        <family val="2"/>
        <scheme val="minor"/>
      </rPr>
      <t xml:space="preserve">
</t>
    </r>
  </si>
  <si>
    <r>
      <t>4.</t>
    </r>
    <r>
      <rPr>
        <b/>
        <sz val="12"/>
        <rFont val="Aptos Narrow"/>
        <family val="2"/>
        <scheme val="minor"/>
      </rPr>
      <t xml:space="preserve"> User Guidance Notes are provided as a reference for the user throughout the tool in green.</t>
    </r>
    <r>
      <rPr>
        <sz val="12"/>
        <rFont val="Aptos Narrow"/>
        <family val="2"/>
        <scheme val="minor"/>
      </rPr>
      <t xml:space="preserve"> Where possible, the tool incorporates available baseline data references or suggested benchmarks, based on available data.</t>
    </r>
  </si>
  <si>
    <t>Worksheet/Tab Index</t>
  </si>
  <si>
    <t>For Reference - Cost Categories</t>
  </si>
  <si>
    <r>
      <rPr>
        <b/>
        <sz val="11"/>
        <color theme="1"/>
        <rFont val="Aptos Narrow"/>
        <family val="2"/>
        <scheme val="minor"/>
      </rPr>
      <t xml:space="preserve">This is a reference tab for informational purposes, with a list of potential/example implementation plan activities, sorted into the standardized Costing Categories and the Type of Cost (Introduction/Transition or Ongoing) </t>
    </r>
    <r>
      <rPr>
        <sz val="11"/>
        <color theme="1"/>
        <rFont val="Aptos Narrow"/>
        <family val="2"/>
        <scheme val="minor"/>
      </rPr>
      <t xml:space="preserve">. </t>
    </r>
    <r>
      <rPr>
        <sz val="11"/>
        <color theme="1"/>
        <rFont val="Aptos Narrow"/>
        <family val="2"/>
        <scheme val="minor"/>
      </rPr>
      <t xml:space="preserve">Introduction/Transition Costs are expected in the earlier years of the implementation plan, to introduce MMS into the country's health system and scale-up.  Ongoing costs are expected to be recurring annually for ongoing delivery of MMS. </t>
    </r>
  </si>
  <si>
    <t>For Reference - IFA Coverage</t>
  </si>
  <si>
    <r>
      <t xml:space="preserve">This is a reference tab for informational purposes only </t>
    </r>
    <r>
      <rPr>
        <sz val="11"/>
        <color theme="1"/>
        <rFont val="Aptos Narrow"/>
        <family val="2"/>
        <scheme val="minor"/>
      </rPr>
      <t xml:space="preserve">in which IFA-related baseline information can be inputted, for the country stakeholder's reference. </t>
    </r>
  </si>
  <si>
    <t>Base Inputs</t>
  </si>
  <si>
    <t xml:space="preserve">The base inputs tab is where the user can begin inputting country-specific values that will flow through to the rest of the tool's calculations and presentation. Years of scale-up, currency and target population assumptions will be inputted here. </t>
  </si>
  <si>
    <t>Activity-Based Costings (ABCs) by Category --&gt;</t>
  </si>
  <si>
    <t>Research &amp; Pilots</t>
  </si>
  <si>
    <t>The research &amp; pilots tab is where activity costs are inputted, related to research and pilot programs that are necessary for the implementation plan.</t>
  </si>
  <si>
    <t>Policy &amp; Regulatory</t>
  </si>
  <si>
    <r>
      <t xml:space="preserve">The policy &amp; regulatory tab is where activity costs are inputted, related to policies and regulatory fees for MMS introduction and scale-up. The activities inputted should </t>
    </r>
    <r>
      <rPr>
        <b/>
        <sz val="11"/>
        <color rgb="FFC00000"/>
        <rFont val="Aptos Narrow"/>
        <family val="2"/>
        <scheme val="minor"/>
      </rPr>
      <t>EXCLUDE</t>
    </r>
    <r>
      <rPr>
        <b/>
        <sz val="11"/>
        <color theme="1"/>
        <rFont val="Aptos Narrow"/>
        <family val="2"/>
        <scheme val="minor"/>
      </rPr>
      <t xml:space="preserve"> coordination &amp; advocacy activities. </t>
    </r>
  </si>
  <si>
    <t>Product Procurement</t>
  </si>
  <si>
    <t>The product procurement tab helps calculate the product's total landed cost (including shipping, customs, duty, port clearance, wastage, etc.).</t>
  </si>
  <si>
    <t>Supply Chain</t>
  </si>
  <si>
    <r>
      <t xml:space="preserve">The supply chain tab is where all activity costs are inputted that would be necessary for MMS introduction and scale-up. It should </t>
    </r>
    <r>
      <rPr>
        <b/>
        <sz val="11"/>
        <color rgb="FFC00000"/>
        <rFont val="Aptos Narrow"/>
        <family val="2"/>
        <scheme val="minor"/>
      </rPr>
      <t>EXCLUDE</t>
    </r>
    <r>
      <rPr>
        <b/>
        <sz val="11"/>
        <color theme="1"/>
        <rFont val="Aptos Narrow"/>
        <family val="2"/>
        <scheme val="minor"/>
      </rPr>
      <t xml:space="preserve"> routine supply chain costs and </t>
    </r>
    <r>
      <rPr>
        <b/>
        <sz val="11"/>
        <color rgb="FFC00000"/>
        <rFont val="Aptos Narrow"/>
        <family val="2"/>
        <scheme val="minor"/>
      </rPr>
      <t>EXCLUDE</t>
    </r>
    <r>
      <rPr>
        <b/>
        <sz val="11"/>
        <color theme="1"/>
        <rFont val="Aptos Narrow"/>
        <family val="2"/>
        <scheme val="minor"/>
      </rPr>
      <t xml:space="preserve"> product procurement costs. </t>
    </r>
  </si>
  <si>
    <t>Training &amp; Service Delivery</t>
  </si>
  <si>
    <t>The training &amp; service delivery tab helps calculate the cost of  training (across the national to local cascade) and mentorship/supervision activities that are anticipated for MMS introduction and scale-up. It allows input other types of activities that would be related to healthcare worker-facing activities and/or related to service delivery.</t>
  </si>
  <si>
    <t>Demand Generation</t>
  </si>
  <si>
    <t xml:space="preserve">The demand generation tab is where activity costs are inputted, related to supporting the awareness, education and adherence of MMS, targeted to pregnant women, their families and communities. </t>
  </si>
  <si>
    <t>Local Market Shaping</t>
  </si>
  <si>
    <t xml:space="preserve">The local market shaping tab is where activity costs are inputted, related to supporting local market shaping (e.g., support to local manufacturers, regional market negotiations or partnerships). </t>
  </si>
  <si>
    <t>Coordination &amp; Advocacy</t>
  </si>
  <si>
    <t xml:space="preserve">The coordination &amp; advocacy tab helps calculate all costs related to stakeholder meetings, with the ability to categorize meetings based on their function (e.g., policy &amp; regulatory, implementation planning, financing). Other activities related to coordination and/or advocacy for MMS introduction and scale up plan can also be inputted. </t>
  </si>
  <si>
    <t>Monitoring &amp; Evaluation</t>
  </si>
  <si>
    <t xml:space="preserve">The monitoring &amp; evaluation tab is where activity costs are inputted, related to monitoring and evaluation activities that are not otherwise included in a different cost category. </t>
  </si>
  <si>
    <t xml:space="preserve">Funding Inputs --&gt;
Outputs --&gt; </t>
  </si>
  <si>
    <t>Funding Summary</t>
  </si>
  <si>
    <t xml:space="preserve">The funding summary tab is where funding commitments or disbursements can be inputted, to calculate the funding availabile and funding gap by cost category. 				</t>
  </si>
  <si>
    <t>Total Cost Output - Calculations</t>
  </si>
  <si>
    <r>
      <rPr>
        <b/>
        <sz val="11"/>
        <color rgb="FFC00000"/>
        <rFont val="Aptos Narrow (Body)"/>
      </rPr>
      <t>This tab should not be manually changed.</t>
    </r>
    <r>
      <rPr>
        <sz val="11"/>
        <color theme="1"/>
        <rFont val="Aptos Narrow"/>
        <family val="2"/>
        <scheme val="minor"/>
      </rPr>
      <t xml:space="preserve"> It is a table that sums up the costs across the input tabs in the costing tool. </t>
    </r>
  </si>
  <si>
    <t>Total Cost Outputs Tables &amp; Graphs</t>
  </si>
  <si>
    <r>
      <rPr>
        <b/>
        <sz val="11"/>
        <color rgb="FFC00000"/>
        <rFont val="Aptos Narrow (Body)"/>
      </rPr>
      <t xml:space="preserve">This tab should not be manually changed. </t>
    </r>
    <r>
      <rPr>
        <sz val="11"/>
        <color theme="1"/>
        <rFont val="Aptos Narrow"/>
        <family val="2"/>
        <scheme val="minor"/>
      </rPr>
      <t xml:space="preserve">The main outputs of total cost by category, type of cost, year, and cost per pregnant woman reached are summarized and visualized here.  </t>
    </r>
  </si>
  <si>
    <t>References --&gt;</t>
  </si>
  <si>
    <t>Pregnant Women Population (from LiST and UN Population Data, consistent with figures used in the BMGF and partners' MMS Investment Roadmap)</t>
  </si>
  <si>
    <t xml:space="preserve">Anemia in Pregnant Women (from World Health Organization) </t>
  </si>
  <si>
    <t xml:space="preserve">Currency Conversion (from IBAN) </t>
  </si>
  <si>
    <t>States and Provinces (from ISO 3166-2)</t>
  </si>
  <si>
    <t>Inflation Rates (from IMF)</t>
  </si>
  <si>
    <t>For Reference - Cost Categories and Example Activities</t>
  </si>
  <si>
    <r>
      <t xml:space="preserve">This is a list of standard cost categories within this tool, along with a guide to example implementation activities that may be included in your country's implementation plan (to use as a guide or suggestion). Your implementation plan may not include all these activities or be limited to these. 
</t>
    </r>
    <r>
      <rPr>
        <sz val="14"/>
        <color theme="1"/>
        <rFont val="Aptos Narrow"/>
        <family val="2"/>
        <scheme val="minor"/>
      </rPr>
      <t xml:space="preserve">Those activities that are highlighted in grey have 'calculation aides' within their Cost Category tabs. </t>
    </r>
  </si>
  <si>
    <t>Cost Category</t>
  </si>
  <si>
    <r>
      <t xml:space="preserve">Example Activity / Component Description </t>
    </r>
    <r>
      <rPr>
        <sz val="12"/>
        <color theme="1"/>
        <rFont val="Aptos Narrow"/>
        <family val="2"/>
        <scheme val="minor"/>
      </rPr>
      <t xml:space="preserve">
(note: all activities assume inclusion of technical support to gov't)</t>
    </r>
  </si>
  <si>
    <t>Type of Cost</t>
  </si>
  <si>
    <t>Sample Timeline</t>
  </si>
  <si>
    <t>Conduct implementation science studies (acceptability, adherence to MMS).</t>
  </si>
  <si>
    <t>Introduction/Transition</t>
  </si>
  <si>
    <t>Year 1</t>
  </si>
  <si>
    <t>Conduct costing studies and cost-effectiveness analyses about MMS operationalization and IFA-MMS transition.</t>
  </si>
  <si>
    <t>Conduct situational analysis to understand IFA market landscape and challenges to avoid for MMS, including local market landscaping.</t>
  </si>
  <si>
    <t xml:space="preserve">Determine clinical guideline for service provision at ANC and in communities. </t>
  </si>
  <si>
    <t xml:space="preserve">Update inclusion of MMS in ANC-related policy and clinical guideline documents. </t>
  </si>
  <si>
    <t xml:space="preserve">Printing and dissemination of updated policy or guideline documents </t>
  </si>
  <si>
    <t xml:space="preserve">Include MMS in country EML  (coordination of research requirements; admin) </t>
  </si>
  <si>
    <t xml:space="preserve">Register UNIMMAP-MMS with country regulatory agency / identify &amp; de-register non-quality non-UNIMMAP formulations of MMS </t>
  </si>
  <si>
    <t>Year 1-2</t>
  </si>
  <si>
    <t xml:space="preserve">Procurement of UNIMMAP-formulation MMS tablets (180 tablets per pregnant woman) - landed cost. 
Includes: EXW product cost, freight to country, insurance, local duty, customs charges, local clearance charges, warehouse, VAT &amp; local taxes as applicable.  </t>
  </si>
  <si>
    <t xml:space="preserve">Ongoing </t>
  </si>
  <si>
    <t>Year 1 to 5</t>
  </si>
  <si>
    <t xml:space="preserve">Supply Chain </t>
  </si>
  <si>
    <t xml:space="preserve">Include MMS in procurement and tendering processes. </t>
  </si>
  <si>
    <t>Include MMS in  sub-national and facility ordering forms and processes</t>
  </si>
  <si>
    <t xml:space="preserve">Include MMS in national, sub-national, and facility level delivery system(s) (transport/logistics) and LMIS. </t>
  </si>
  <si>
    <t xml:space="preserve">Include MMS in quantification/forecasting for ANC supplementation products </t>
  </si>
  <si>
    <t xml:space="preserve">Train national and provincial/state-level supply planning staff  on quantification of MMS and IFA at national, sub-national, and facility level (as needed). </t>
  </si>
  <si>
    <t xml:space="preserve">Train sub-national and facility-level stock managers on forecasting and ordering of MMS and IFA. </t>
  </si>
  <si>
    <t xml:space="preserve">Conduct refresher trainings on quantification/forecasting and supply planning at national, sub-national, and facility level. </t>
  </si>
  <si>
    <t>Year 2-5</t>
  </si>
  <si>
    <t xml:space="preserve">Incremental (non-routine supply chain) national and sub-national warehousing and inventory management of MMS. </t>
  </si>
  <si>
    <t>Incremental (non-routine supply chain) local labour and transport to health facilities and communities for MMS.</t>
  </si>
  <si>
    <r>
      <t xml:space="preserve">Training &amp; Service Delivery
</t>
    </r>
    <r>
      <rPr>
        <sz val="12"/>
        <color theme="1"/>
        <rFont val="Aptos Narrow"/>
        <family val="2"/>
        <scheme val="minor"/>
      </rPr>
      <t xml:space="preserve">(for healthcare workers) </t>
    </r>
    <r>
      <rPr>
        <b/>
        <sz val="12"/>
        <color theme="1"/>
        <rFont val="Aptos Narrow"/>
        <family val="2"/>
        <scheme val="minor"/>
      </rPr>
      <t xml:space="preserve">
</t>
    </r>
    <r>
      <rPr>
        <sz val="12"/>
        <color theme="1"/>
        <rFont val="Aptos Narrow"/>
        <family val="2"/>
        <scheme val="minor"/>
      </rPr>
      <t>'Training' assumes inclusion of MMS delivery including counseling and M&amp;E requirements</t>
    </r>
  </si>
  <si>
    <r>
      <t>Development of training manual, job aids,</t>
    </r>
    <r>
      <rPr>
        <sz val="11"/>
        <color theme="1"/>
        <rFont val="Aptos Narrow"/>
        <family val="2"/>
        <scheme val="minor"/>
      </rPr>
      <t xml:space="preserve"> standard operating procedures and other related materials. </t>
    </r>
  </si>
  <si>
    <t xml:space="preserve">Printing and dissemination of training manual, job aids, SOPs, and other related materials. </t>
  </si>
  <si>
    <t>Year 1-3</t>
  </si>
  <si>
    <r>
      <t xml:space="preserve">Healthcare worker training </t>
    </r>
    <r>
      <rPr>
        <sz val="11"/>
        <color theme="1"/>
        <rFont val="Aptos Narrow"/>
        <family val="2"/>
        <scheme val="minor"/>
      </rPr>
      <t xml:space="preserve">on delivery of MMS  - Master training/train the trainers </t>
    </r>
  </si>
  <si>
    <r>
      <t xml:space="preserve">Healthcare worker training </t>
    </r>
    <r>
      <rPr>
        <sz val="11"/>
        <color theme="1"/>
        <rFont val="Aptos Narrow"/>
        <family val="2"/>
        <scheme val="minor"/>
      </rPr>
      <t>on delivery of MMS  - Provincial/State level</t>
    </r>
  </si>
  <si>
    <r>
      <t xml:space="preserve">Healthcare worker training </t>
    </r>
    <r>
      <rPr>
        <sz val="11"/>
        <color theme="1"/>
        <rFont val="Aptos Narrow"/>
        <family val="2"/>
        <scheme val="minor"/>
      </rPr>
      <t xml:space="preserve">on delivery of MMS  - Sub-provincial/state level </t>
    </r>
  </si>
  <si>
    <r>
      <t xml:space="preserve">Healthcare worker training </t>
    </r>
    <r>
      <rPr>
        <sz val="11"/>
        <color theme="1"/>
        <rFont val="Aptos Narrow"/>
        <family val="2"/>
        <scheme val="minor"/>
      </rPr>
      <t xml:space="preserve">on delivery of MMS  - Facility level </t>
    </r>
  </si>
  <si>
    <r>
      <t xml:space="preserve">Healthcare worker training </t>
    </r>
    <r>
      <rPr>
        <sz val="11"/>
        <color theme="1"/>
        <rFont val="Aptos Narrow"/>
        <family val="2"/>
        <scheme val="minor"/>
      </rPr>
      <t>on delivery of MMS  - Community level</t>
    </r>
  </si>
  <si>
    <r>
      <t xml:space="preserve">Healthcare worker supportive supervision and mentorship </t>
    </r>
    <r>
      <rPr>
        <sz val="11"/>
        <color theme="1"/>
        <rFont val="Aptos Narrow"/>
        <family val="2"/>
        <scheme val="minor"/>
      </rPr>
      <t xml:space="preserve">on delivery of MMS  - Provincial/State level </t>
    </r>
  </si>
  <si>
    <t>Year 3-5</t>
  </si>
  <si>
    <r>
      <t xml:space="preserve">Healthcare worker supportive supervision and mentorship </t>
    </r>
    <r>
      <rPr>
        <sz val="11"/>
        <color theme="1"/>
        <rFont val="Aptos Narrow"/>
        <family val="2"/>
        <scheme val="minor"/>
      </rPr>
      <t xml:space="preserve">on delivery of MMS  - Sub-provincial/state level </t>
    </r>
  </si>
  <si>
    <r>
      <t xml:space="preserve">Healthcare worker supportive supervision and mentorship </t>
    </r>
    <r>
      <rPr>
        <sz val="11"/>
        <color theme="1"/>
        <rFont val="Aptos Narrow"/>
        <family val="2"/>
        <scheme val="minor"/>
      </rPr>
      <t xml:space="preserve">on delivery of MMS  - Facility level  </t>
    </r>
  </si>
  <si>
    <r>
      <t xml:space="preserve">Healthcare worker supportive supervision and mentorship </t>
    </r>
    <r>
      <rPr>
        <sz val="11"/>
        <color theme="1"/>
        <rFont val="Aptos Narrow"/>
        <family val="2"/>
        <scheme val="minor"/>
      </rPr>
      <t>on delivery of MMS  - Community level</t>
    </r>
  </si>
  <si>
    <t>Conduct community level orientation/training on maternal nutrition and MMS for CSOs/CBOs and/or relevant volunteers (if in addition to gov't HCWs to increase awareness and education)</t>
  </si>
  <si>
    <r>
      <t xml:space="preserve">Demand Generation
</t>
    </r>
    <r>
      <rPr>
        <sz val="12"/>
        <color theme="1"/>
        <rFont val="Aptos Narrow"/>
        <family val="2"/>
        <scheme val="minor"/>
      </rPr>
      <t xml:space="preserve">(for pregnant woman, their family &amp; community) </t>
    </r>
  </si>
  <si>
    <t xml:space="preserve">Development of beneficiary (pregnant women) &amp; community engagement plan. </t>
  </si>
  <si>
    <t xml:space="preserve">Introduction/Transition </t>
  </si>
  <si>
    <t xml:space="preserve">Development of educational/social behaviour change materials for women/community. </t>
  </si>
  <si>
    <t xml:space="preserve">Printing and distribution of SBC materials for women/community. </t>
  </si>
  <si>
    <t>Ongoing</t>
  </si>
  <si>
    <t>CSO/CBO sensitization, training, and mentorship sessions.</t>
  </si>
  <si>
    <t xml:space="preserve">CSO/CBO refresher/supportive supervision and mentoring sessions. </t>
  </si>
  <si>
    <t xml:space="preserve">Other activities for community advocacy and accountability to encourage MMS adherence. </t>
  </si>
  <si>
    <t>Year 1-5</t>
  </si>
  <si>
    <t>Support local manufacturer to add an MMS product line</t>
  </si>
  <si>
    <t>Process-related activities towards regional MMS forecasts and price negotiation</t>
  </si>
  <si>
    <t>Develop MMS roadmap and implementation plan (includes roadmap develop consultative and validation meetings).</t>
  </si>
  <si>
    <t xml:space="preserve">Monthly or quarterly Technical Working Group meetings (gov't, IPs and other relevant stakeholders; for coordination, research findings dissemination, implementation planning discussion, etc.) </t>
  </si>
  <si>
    <t xml:space="preserve">Other stakeholder meetings at national &amp; provincial levels for policy &amp; guideline updates and regulatory coordination. </t>
  </si>
  <si>
    <t xml:space="preserve">Other stakeholder meetings at national, provincial, and local levels for implementation planning, coordination, and M&amp;E (could overlap below) . </t>
  </si>
  <si>
    <t xml:space="preserve">Stakeholder meetings at national and provincial/state levels for financing plan advocacy/development and resource mobilization. </t>
  </si>
  <si>
    <t>Introduction/Transition OR Ongoing</t>
  </si>
  <si>
    <t xml:space="preserve">Monitoring &amp; Evaluation </t>
  </si>
  <si>
    <t xml:space="preserve">Inclusion of MMS indicators into national HMIS and reporting mechanisms. </t>
  </si>
  <si>
    <t>Training of M&amp;E-responsible officials, at national and sub-national level, and associated materials/supplies to report MMS indicators</t>
  </si>
  <si>
    <t xml:space="preserve">Annual revisions to the costed implementation and financing plans </t>
  </si>
  <si>
    <t xml:space="preserve">M&amp;E research studies to study MMS scale-up over time. </t>
  </si>
  <si>
    <t>*Training includes the key messaging and guideline information to support HCWs to advocate for use of MMS. The Demand Generation costing category is focused on messaging to pregnant women, their families, and communities</t>
  </si>
  <si>
    <t>input</t>
  </si>
  <si>
    <t>assumption</t>
  </si>
  <si>
    <t xml:space="preserve">This page is OPTIONAL and FOR INFORMATIONAL PURPOSES. These inputs are not contributing to any calculations within the costing tool. </t>
  </si>
  <si>
    <t>Country-Specific Reference Notes for IFA:</t>
  </si>
  <si>
    <t xml:space="preserve">Text can be entered for information pertaining to a country's IFA status, the clinical guideline as it pertains to IFA and MMS / how it might relate to the introduction of MMS. </t>
  </si>
  <si>
    <t xml:space="preserve">Target Population </t>
  </si>
  <si>
    <t>Baseline IFA coverage of pregnant women</t>
  </si>
  <si>
    <t xml:space="preserve">Default from latest DHS available (see "IFA coverage" data below). Input updated figure if different. </t>
  </si>
  <si>
    <t xml:space="preserve">Percentage of pregnant women that are anemic </t>
  </si>
  <si>
    <t>Default from WHO figures  (see "Anemia_Pregnant Women" tab).   Input updated figure if different.</t>
  </si>
  <si>
    <t>Country</t>
  </si>
  <si>
    <t>IFA 90+ Coverage</t>
  </si>
  <si>
    <t xml:space="preserve"> Source</t>
  </si>
  <si>
    <t>Afghanistan</t>
  </si>
  <si>
    <t>DHS 2015</t>
  </si>
  <si>
    <t>Algeria</t>
  </si>
  <si>
    <t>Estimated as average across countries</t>
  </si>
  <si>
    <t>Angola</t>
  </si>
  <si>
    <t>DHS 2016</t>
  </si>
  <si>
    <t>Bangladesh</t>
  </si>
  <si>
    <t>DHS 2018</t>
  </si>
  <si>
    <t>Brazil</t>
  </si>
  <si>
    <t>Benin</t>
  </si>
  <si>
    <t>DHS 2017-2018</t>
  </si>
  <si>
    <t>Burkina Faso</t>
  </si>
  <si>
    <t>DHS 2021</t>
  </si>
  <si>
    <t>Burundi</t>
  </si>
  <si>
    <t>DHS 2017</t>
  </si>
  <si>
    <t>Cameroon</t>
  </si>
  <si>
    <t>Chad</t>
  </si>
  <si>
    <t>Côte d'Ivoire</t>
  </si>
  <si>
    <t>Democratic Republic of the Congo</t>
  </si>
  <si>
    <t>DHS 2014</t>
  </si>
  <si>
    <t>Egypt</t>
  </si>
  <si>
    <t>Ethiopia</t>
  </si>
  <si>
    <t>Food and Nutrition Survey 2022</t>
  </si>
  <si>
    <t>Ghana</t>
  </si>
  <si>
    <t>Guatemala</t>
  </si>
  <si>
    <t>Guinea</t>
  </si>
  <si>
    <t>India</t>
  </si>
  <si>
    <t>Indonesia</t>
  </si>
  <si>
    <t>Iraq</t>
  </si>
  <si>
    <t>Kenya</t>
  </si>
  <si>
    <t>DHS 2022</t>
  </si>
  <si>
    <t>Madagascar</t>
  </si>
  <si>
    <t>Malawi</t>
  </si>
  <si>
    <t>Mali</t>
  </si>
  <si>
    <t>Mexico</t>
  </si>
  <si>
    <t>Mozambique</t>
  </si>
  <si>
    <t>DHS 2011</t>
  </si>
  <si>
    <t>Myanmar</t>
  </si>
  <si>
    <t>Nepal</t>
  </si>
  <si>
    <t>Niger</t>
  </si>
  <si>
    <t>DHS 2012</t>
  </si>
  <si>
    <t>Nigeria</t>
  </si>
  <si>
    <t>NDHS 2018</t>
  </si>
  <si>
    <t>Papua New Guinea</t>
  </si>
  <si>
    <t>2016-2018 DHS</t>
  </si>
  <si>
    <t>Pakistan</t>
  </si>
  <si>
    <t>National Nutrition Survey 2018</t>
  </si>
  <si>
    <t>Philippines</t>
  </si>
  <si>
    <t>Rwanda</t>
  </si>
  <si>
    <t>DHS 2020</t>
  </si>
  <si>
    <t>Senegal</t>
  </si>
  <si>
    <t>DHS 2019</t>
  </si>
  <si>
    <t>Somalia</t>
  </si>
  <si>
    <t>South Africa</t>
  </si>
  <si>
    <t>South Sudan</t>
  </si>
  <si>
    <t>Sudan</t>
  </si>
  <si>
    <t>Uganda</t>
  </si>
  <si>
    <t>United Republic of Tanzania</t>
  </si>
  <si>
    <t>Viet Nam</t>
  </si>
  <si>
    <t>Yemen</t>
  </si>
  <si>
    <t>DHS 2013</t>
  </si>
  <si>
    <t>Zambia</t>
  </si>
  <si>
    <t>Zimbabwe</t>
  </si>
  <si>
    <t>calculation</t>
  </si>
  <si>
    <t xml:space="preserve">Base Inputs </t>
  </si>
  <si>
    <t xml:space="preserve">Select from down down menu. </t>
  </si>
  <si>
    <t>Scale</t>
  </si>
  <si>
    <t>National</t>
  </si>
  <si>
    <t xml:space="preserve">Select from down down menu. This refers to the geographic entity that the costing is applicable for. This is for informational purposes. </t>
  </si>
  <si>
    <t xml:space="preserve">Province/State </t>
  </si>
  <si>
    <t xml:space="preserve">Select Province/State if applicable; otherwise Delete or select the Blank option. This is for informational purposes. </t>
  </si>
  <si>
    <t xml:space="preserve">Local currency </t>
  </si>
  <si>
    <t xml:space="preserve">Cells in blue are calculated and do not require any input. The conversion rate is sourced from IBAN based on live trade data (see "Currency Conversion" tab in References). However, the conversion rate can be manually inputted, if desired. </t>
  </si>
  <si>
    <t>Years of scale-up</t>
  </si>
  <si>
    <t>Year 2</t>
  </si>
  <si>
    <t>Year 3</t>
  </si>
  <si>
    <t>Year 4</t>
  </si>
  <si>
    <t>Year 5</t>
  </si>
  <si>
    <r>
      <t xml:space="preserve">Input the </t>
    </r>
    <r>
      <rPr>
        <b/>
        <sz val="10"/>
        <color theme="9" tint="-0.499984740745262"/>
        <rFont val="Aptos Narrow"/>
        <family val="2"/>
        <scheme val="minor"/>
      </rPr>
      <t>first year</t>
    </r>
    <r>
      <rPr>
        <sz val="10"/>
        <color theme="9" tint="-0.499984740745262"/>
        <rFont val="Aptos Narrow"/>
        <family val="2"/>
        <scheme val="minor"/>
      </rPr>
      <t xml:space="preserve"> for the decided timeline of Year 1. A default of 5 years assumed. </t>
    </r>
  </si>
  <si>
    <t>Inflation rates</t>
  </si>
  <si>
    <t xml:space="preserve">Cells in blue are automatically sourced from IMF (see "Inflation Rates" tab). The inflation rates can be manually inputted, if desired. </t>
  </si>
  <si>
    <t xml:space="preserve">Duration of MMS Introduction &amp; Scale-Up </t>
  </si>
  <si>
    <t xml:space="preserve">This is automatically pulled from the years inputted above. </t>
  </si>
  <si>
    <t>From LiST and UN Population data, live births + still births (see "Pregnant Women Population" tab). Input updated figure if different.</t>
  </si>
  <si>
    <t>Number of Pregnant Women in Target Geography</t>
  </si>
  <si>
    <t xml:space="preserve">Enter the number of pregnant women within the target sub-geography, if applicable. If not applicable, leave these cells blank. </t>
  </si>
  <si>
    <r>
      <t>% of Pregnant Women in the Target Sector</t>
    </r>
    <r>
      <rPr>
        <sz val="12"/>
        <color theme="1"/>
        <rFont val="Aptos Narrow"/>
        <family val="2"/>
        <scheme val="minor"/>
      </rPr>
      <t xml:space="preserve"> </t>
    </r>
  </si>
  <si>
    <t>Enter % of targeted pregnant women in the target sector/population (e.g., public sector). Enter 100% if all women are being reached.</t>
  </si>
  <si>
    <t>Annual MMS Target Coverage of Pregnant Women</t>
  </si>
  <si>
    <t xml:space="preserve">Enter target MMS coverage of targeted pregnant women population, by year. </t>
  </si>
  <si>
    <t xml:space="preserve">Number of Pregnant Women reached with MMS </t>
  </si>
  <si>
    <t>Calculated as the number of targeted pregnant women *MMS target coverage.</t>
  </si>
  <si>
    <r>
      <rPr>
        <i/>
        <sz val="12"/>
        <color theme="6"/>
        <rFont val="Calibri"/>
        <family val="2"/>
      </rPr>
      <t xml:space="preserve">[Optional] </t>
    </r>
    <r>
      <rPr>
        <i/>
        <sz val="12"/>
        <color theme="1"/>
        <rFont val="Calibri"/>
        <family val="2"/>
      </rPr>
      <t xml:space="preserve">Relevant definitions for target population and target coverage rates: </t>
    </r>
  </si>
  <si>
    <t xml:space="preserve">[Optional] This text box can be used to enter notes on the definition of the target population or MMS target coverage, for your country. </t>
  </si>
  <si>
    <t>This page is intentionally left blank.</t>
  </si>
  <si>
    <t>Activity-Based Costings (ABCs) by Cost Category --&gt;</t>
  </si>
  <si>
    <t xml:space="preserve">This tab calculates the cost of research and pilot-related activiites related to MMS pre-launch and implementation. </t>
  </si>
  <si>
    <t>PLEASE DO NOT MANUALLY ENTER DATA IN THIS TABLE</t>
  </si>
  <si>
    <t>Total</t>
  </si>
  <si>
    <t xml:space="preserve">Please do not manually enter or edit the tables to the left. </t>
  </si>
  <si>
    <t>Sub-Categories</t>
  </si>
  <si>
    <r>
      <t xml:space="preserve">Guidance for user: </t>
    </r>
    <r>
      <rPr>
        <i/>
        <sz val="14"/>
        <color rgb="FF196B24"/>
        <rFont val="Aptos Narrow"/>
        <family val="2"/>
        <scheme val="minor"/>
      </rPr>
      <t xml:space="preserve">Input sub-categories for research and pilot activities here. If any are pre-populated, they are examples, if helpful. </t>
    </r>
  </si>
  <si>
    <t>Operational Implementation Research</t>
  </si>
  <si>
    <t>Product Acceptability Studies</t>
  </si>
  <si>
    <t xml:space="preserve">Academic Studies </t>
  </si>
  <si>
    <t>Other Activities</t>
  </si>
  <si>
    <t xml:space="preserve">Please do not delete or change this sub-category (Other Activities). </t>
  </si>
  <si>
    <r>
      <t xml:space="preserve">Guidance for user:  </t>
    </r>
    <r>
      <rPr>
        <i/>
        <sz val="14"/>
        <color theme="6"/>
        <rFont val="Aptos Narrow"/>
        <family val="2"/>
        <scheme val="minor"/>
      </rPr>
      <t>Fill out the relevant sub-category, activity description, type of cost, Yes/No for each year, and the total cost for that activity. Input as a separate activity if the total cost is not the same each year.</t>
    </r>
  </si>
  <si>
    <t>Sub-Category</t>
  </si>
  <si>
    <t>Activity Description</t>
  </si>
  <si>
    <t>Cost (USD)</t>
  </si>
  <si>
    <r>
      <t xml:space="preserve">This tab calculates the cost of policy and regulatory activities that are </t>
    </r>
    <r>
      <rPr>
        <b/>
        <i/>
        <sz val="11.5"/>
        <color rgb="FF196B24"/>
        <rFont val="Aptos Narrow"/>
        <family val="2"/>
        <scheme val="minor"/>
      </rPr>
      <t>NOT</t>
    </r>
    <r>
      <rPr>
        <i/>
        <sz val="11.5"/>
        <color rgb="FF196B24"/>
        <rFont val="Aptos Narrow"/>
        <family val="2"/>
        <scheme val="minor"/>
      </rPr>
      <t xml:space="preserve"> included in the Coordination &amp; Advocacy cost input tab (i.e. costs in this tab </t>
    </r>
    <r>
      <rPr>
        <b/>
        <i/>
        <sz val="11.5"/>
        <color rgb="FF196B24"/>
        <rFont val="Aptos Narrow"/>
        <family val="2"/>
        <scheme val="minor"/>
      </rPr>
      <t>should not include</t>
    </r>
    <r>
      <rPr>
        <i/>
        <sz val="11.5"/>
        <color rgb="FF196B24"/>
        <rFont val="Aptos Narrow"/>
        <family val="2"/>
        <scheme val="minor"/>
      </rPr>
      <t xml:space="preserve"> stakeholder meeting activities)</t>
    </r>
  </si>
  <si>
    <t>Categories</t>
  </si>
  <si>
    <r>
      <t xml:space="preserve">Guidance for user: </t>
    </r>
    <r>
      <rPr>
        <i/>
        <sz val="14"/>
        <color rgb="FF196B24"/>
        <rFont val="Aptos Narrow"/>
        <family val="2"/>
        <scheme val="minor"/>
      </rPr>
      <t xml:space="preserve">Input sub-categories for policy and regulatory-related activities here. If any are pre-populated, they are examples, if helpful. </t>
    </r>
  </si>
  <si>
    <t xml:space="preserve">Printing and Dissemination of Guidelines </t>
  </si>
  <si>
    <t>Delisting MMS Formulations from the EML</t>
  </si>
  <si>
    <t xml:space="preserve">Product Registration Process-Related Fees </t>
  </si>
  <si>
    <t xml:space="preserve">This tab calculates the cost of MMS tablet procurement, including the product, shipping, and costs to enter the country (pre-distribution). </t>
  </si>
  <si>
    <t xml:space="preserve">Note: Product procurement is assumed to be an Ongoing Cost (Introduction/Transition cost is not applicable). </t>
  </si>
  <si>
    <t xml:space="preserve">Please do not manually edit the  table to the left. </t>
  </si>
  <si>
    <r>
      <t xml:space="preserve">Introduction/Transition - </t>
    </r>
    <r>
      <rPr>
        <b/>
        <sz val="12"/>
        <rFont val="Aptos Narrow"/>
        <family val="2"/>
        <scheme val="minor"/>
      </rPr>
      <t>N/A</t>
    </r>
  </si>
  <si>
    <t>Product Procurement Cost Inputs</t>
  </si>
  <si>
    <t xml:space="preserve">Procurer information </t>
  </si>
  <si>
    <t xml:space="preserve">For "Procurer" columns that are not applicable, please leave the cells/columns blank. </t>
  </si>
  <si>
    <t>Procurer 1</t>
  </si>
  <si>
    <t>Procurer 2</t>
  </si>
  <si>
    <t>Procurer 3</t>
  </si>
  <si>
    <t>Procurer 4</t>
  </si>
  <si>
    <t>Guidance notes for user</t>
  </si>
  <si>
    <t>Procurer name</t>
  </si>
  <si>
    <t xml:space="preserve">Input the entity procuring MMS, up to 4  procurers. Leave non-applicable cells blank. This is for informational purposes only. </t>
  </si>
  <si>
    <t>Supplier name</t>
  </si>
  <si>
    <t xml:space="preserve">Input the supplier of MMS, for each procurer inputted. Leave non-applicable cells blank. This is for informational purposes only. </t>
  </si>
  <si>
    <t>Number of tablets per unit/bottle</t>
  </si>
  <si>
    <t xml:space="preserve">Ensure this is filled out for applicable procurers. </t>
  </si>
  <si>
    <t xml:space="preserve">Input the number of tablets in the MMS unit/bottle from that supplier. </t>
  </si>
  <si>
    <t xml:space="preserve">EXW cost per unit/bottle (USD) </t>
  </si>
  <si>
    <t>Input the estimated average price per MMS unit/bottle  for each procurer, that is most applicable for the 5 year period. The price of $2.60 is based on target bulk pricing if procured by Kirk Humanitarian/UNICEF. If not, a price of $3.40 is suggested, based on the UNICEF supply catalogue, 2023.</t>
  </si>
  <si>
    <t>Landing cost multiplier on EXW cost (%)</t>
  </si>
  <si>
    <t xml:space="preserve">This should account for freight to country, insurance, duties, customs clearance, taxes, storage, and any other admin. </t>
  </si>
  <si>
    <t>Service delivery-related inputs</t>
  </si>
  <si>
    <t xml:space="preserve">Number of MMS tablets per pregnant woman </t>
  </si>
  <si>
    <t xml:space="preserve">Default assumption for average course of MMS tablets provided per pregnant women; please input manually, if different. </t>
  </si>
  <si>
    <t xml:space="preserve">Product wastage rate % </t>
  </si>
  <si>
    <t xml:space="preserve">This should be based on the expected shelf-life/expiry/theft once in ANC and avg country benchmarks for similar products. </t>
  </si>
  <si>
    <t xml:space="preserve">% of pregnant women procured for </t>
  </si>
  <si>
    <t xml:space="preserve">Input the % of pregnant women that you expect Procurer 1 to supply for, by year. If not applicable, input 0%. </t>
  </si>
  <si>
    <t xml:space="preserve">Input the % of pregnant women that you expect Procurer 2 to supply for, by year. If not applicable, input 0%. </t>
  </si>
  <si>
    <t xml:space="preserve">Input the % of pregnant women that you expect Procurer 3 to supply for, by year. If not applicable, input 0%. </t>
  </si>
  <si>
    <t xml:space="preserve">Input the % of pregnant women that you expect Procurer 4 to supply for, by year. If not applicable, input 0%. </t>
  </si>
  <si>
    <t>Weighted average EXW cost/bottle</t>
  </si>
  <si>
    <t xml:space="preserve">Calculation based on the EXW price per procurer and % of pregnant women they are supplying. </t>
  </si>
  <si>
    <t xml:space="preserve">Weighted average landing cost multiplier </t>
  </si>
  <si>
    <t xml:space="preserve">Calculation based on the landed cost multipler per procurer  and % of pregnant women they are supplying. </t>
  </si>
  <si>
    <t xml:space="preserve">Number of MMS units/bottles procured </t>
  </si>
  <si>
    <t>Calculation based on the % of pregnant women being supplied by the procurer and the number of units required (number of tablets per pregnant woman/number of tablets in each unit)</t>
  </si>
  <si>
    <t>Number of pregnant women reached with MMS</t>
  </si>
  <si>
    <t xml:space="preserve">This is sourced from the "Base Inputs" tab and does not require input. </t>
  </si>
  <si>
    <t>Number of product units for procurement</t>
  </si>
  <si>
    <t>Calculated as: Target #of pregnant women reached with MMS*(the #of tablets per pregnant women/# of tablets per packaged unit of MMS)* the extra buffer for product wastage</t>
  </si>
  <si>
    <t>Total product procurement cost (landed) (USD)</t>
  </si>
  <si>
    <t>Calculated as: # units for procurement * EXW cost per unit * Landed cost multiplier</t>
  </si>
  <si>
    <t xml:space="preserve">Landed cost additional buffer % </t>
  </si>
  <si>
    <t xml:space="preserve">Input an estimated extra cost buffer allowance % to account for variability of procurement and import costs, especially in introduction years.  </t>
  </si>
  <si>
    <t>Expected product procurement cost* the landed cost additional buffer multiplier</t>
  </si>
  <si>
    <r>
      <t xml:space="preserve">This tab calculates the cost of supply chain-related activities that are </t>
    </r>
    <r>
      <rPr>
        <b/>
        <i/>
        <sz val="11.5"/>
        <color rgb="FF196B24"/>
        <rFont val="Aptos Narrow"/>
        <family val="2"/>
        <scheme val="minor"/>
      </rPr>
      <t xml:space="preserve">incremental </t>
    </r>
    <r>
      <rPr>
        <i/>
        <sz val="11.5"/>
        <color rgb="FF196B24"/>
        <rFont val="Aptos Narrow"/>
        <family val="2"/>
        <scheme val="minor"/>
      </rPr>
      <t xml:space="preserve">to routine supply chain costs in your target geography. </t>
    </r>
  </si>
  <si>
    <r>
      <t xml:space="preserve">Guidance for user: </t>
    </r>
    <r>
      <rPr>
        <i/>
        <sz val="14"/>
        <color rgb="FF196B24"/>
        <rFont val="Aptos Narrow"/>
        <family val="2"/>
        <scheme val="minor"/>
      </rPr>
      <t xml:space="preserve">Input sub-categories for supply chain-related activities here. If any are pre-populated, they are examples, if helpful. </t>
    </r>
  </si>
  <si>
    <t>Warehousing and Storage</t>
  </si>
  <si>
    <t>Forecasting/Ordering Training</t>
  </si>
  <si>
    <t>Extra Port/Customs Fees</t>
  </si>
  <si>
    <r>
      <t xml:space="preserve">This tab calculates the cost of training, mentorship, and other service delivery-related activities that are </t>
    </r>
    <r>
      <rPr>
        <b/>
        <i/>
        <sz val="11.5"/>
        <color rgb="FF196B24"/>
        <rFont val="Aptos Narrow"/>
        <family val="2"/>
        <scheme val="minor"/>
      </rPr>
      <t xml:space="preserve">healthcare worker-facing. </t>
    </r>
  </si>
  <si>
    <r>
      <t>Guidance for user:</t>
    </r>
    <r>
      <rPr>
        <i/>
        <sz val="14"/>
        <color theme="6"/>
        <rFont val="Aptos Narrow"/>
        <family val="2"/>
        <scheme val="minor"/>
      </rPr>
      <t xml:space="preserve"> Input sub-categories for training, mentorship, and other service delivery-related activities here, that are </t>
    </r>
    <r>
      <rPr>
        <b/>
        <i/>
        <sz val="14"/>
        <color theme="6"/>
        <rFont val="Aptos Narrow"/>
        <family val="2"/>
        <scheme val="minor"/>
      </rPr>
      <t>healthcare worker-facing</t>
    </r>
    <r>
      <rPr>
        <i/>
        <sz val="14"/>
        <color theme="6"/>
        <rFont val="Aptos Narrow"/>
        <family val="2"/>
        <scheme val="minor"/>
      </rPr>
      <t xml:space="preserve">. If any are pre-populated, they are examples, if helpful. </t>
    </r>
  </si>
  <si>
    <t>Master Training</t>
  </si>
  <si>
    <t>Sub-National Training</t>
  </si>
  <si>
    <t>Health Facility Level Training</t>
  </si>
  <si>
    <t>Community Health Worker Training</t>
  </si>
  <si>
    <t>Facility Mentorship &amp; Supervision</t>
  </si>
  <si>
    <t xml:space="preserve">CHW/CBO Mentorship &amp; Supervision </t>
  </si>
  <si>
    <r>
      <t xml:space="preserve">Guidance for user: </t>
    </r>
    <r>
      <rPr>
        <i/>
        <sz val="14"/>
        <color theme="6"/>
        <rFont val="Aptos Narrow"/>
        <family val="2"/>
        <scheme val="minor"/>
      </rPr>
      <t xml:space="preserve">Select relevant </t>
    </r>
    <r>
      <rPr>
        <i/>
        <sz val="14"/>
        <color theme="6"/>
        <rFont val="Aptos Narrow"/>
        <family val="2"/>
        <scheme val="minor"/>
      </rPr>
      <t xml:space="preserve">sub-category, input the activity description, select type of cost, Yes/No for each year, and input cost inputs for the activity, as per the headers. </t>
    </r>
    <r>
      <rPr>
        <b/>
        <i/>
        <sz val="14"/>
        <color theme="6"/>
        <rFont val="Aptos Narrow"/>
        <family val="2"/>
        <scheme val="minor"/>
      </rPr>
      <t>For non-training/mentorship activities, input an activity cost in "Other Activity Costs" and leave all other cells blank that are not applicable</t>
    </r>
    <r>
      <rPr>
        <i/>
        <sz val="14"/>
        <color theme="6"/>
        <rFont val="Aptos Narrow"/>
        <family val="2"/>
        <scheme val="minor"/>
      </rPr>
      <t>. Input as a separate activity if the total cost is not the same each year.</t>
    </r>
    <r>
      <rPr>
        <b/>
        <i/>
        <sz val="14"/>
        <color theme="6"/>
        <rFont val="Aptos Narrow"/>
        <family val="2"/>
        <scheme val="minor"/>
      </rPr>
      <t xml:space="preserve"> </t>
    </r>
  </si>
  <si>
    <r>
      <rPr>
        <b/>
        <sz val="10"/>
        <color theme="1"/>
        <rFont val="Aptos Narrow (Body)"/>
      </rPr>
      <t>Per person costs -</t>
    </r>
    <r>
      <rPr>
        <b/>
        <sz val="10"/>
        <color theme="0"/>
        <rFont val="Aptos Narrow"/>
        <family val="2"/>
        <scheme val="minor"/>
      </rPr>
      <t xml:space="preserve"> </t>
    </r>
    <r>
      <rPr>
        <b/>
        <sz val="10"/>
        <color rgb="FFFF0000"/>
        <rFont val="Aptos Narrow (Body)"/>
      </rPr>
      <t xml:space="preserve">edit column headers, as per what's appropriate in your context. </t>
    </r>
  </si>
  <si>
    <t>Training/Activity Description</t>
  </si>
  <si>
    <t># of sessions in the year</t>
  </si>
  <si>
    <t xml:space="preserve"># of days in each session </t>
  </si>
  <si>
    <t># of participants per session(#)</t>
  </si>
  <si>
    <t>Per diem per person</t>
  </si>
  <si>
    <t>Local transportation per person</t>
  </si>
  <si>
    <t>Local accommodations per person</t>
  </si>
  <si>
    <t>Food cost per person</t>
  </si>
  <si>
    <t>Materials/supplies per participant</t>
  </si>
  <si>
    <t>Venue rental cost</t>
  </si>
  <si>
    <t>Other Activity Costs</t>
  </si>
  <si>
    <t>Description of other costs.</t>
  </si>
  <si>
    <t xml:space="preserve">Demand Generation </t>
  </si>
  <si>
    <r>
      <t xml:space="preserve">This tab calculates the cost of demand generation-related activities that are </t>
    </r>
    <r>
      <rPr>
        <b/>
        <i/>
        <sz val="11.5"/>
        <color rgb="FF196B24"/>
        <rFont val="Aptos Narrow"/>
        <family val="2"/>
        <scheme val="minor"/>
      </rPr>
      <t xml:space="preserve">targeted towards pregnant women, their families, their communities, and any other non-healthcare worker audiences. </t>
    </r>
  </si>
  <si>
    <r>
      <t>Guidance for user:</t>
    </r>
    <r>
      <rPr>
        <i/>
        <sz val="14"/>
        <color theme="6"/>
        <rFont val="Aptos Narrow"/>
        <family val="2"/>
        <scheme val="minor"/>
      </rPr>
      <t xml:space="preserve"> Input sub-categories 1 &amp; 2 for demand generation-related activities here, that are </t>
    </r>
    <r>
      <rPr>
        <b/>
        <i/>
        <sz val="14"/>
        <color theme="6"/>
        <rFont val="Aptos Narrow"/>
        <family val="2"/>
        <scheme val="minor"/>
      </rPr>
      <t>pregnant women, their family, or their community-facing</t>
    </r>
    <r>
      <rPr>
        <i/>
        <sz val="14"/>
        <color theme="6"/>
        <rFont val="Aptos Narrow"/>
        <family val="2"/>
        <scheme val="minor"/>
      </rPr>
      <t xml:space="preserve">. If any are pre-populated, they are examples, if helpful. </t>
    </r>
  </si>
  <si>
    <t xml:space="preserve">Update the Sub-Category 1 here (e.g., activity type) </t>
  </si>
  <si>
    <t xml:space="preserve">Update the Sub-Category 2 here 
(e.g., audience) </t>
  </si>
  <si>
    <t>Sub-Category 2</t>
  </si>
  <si>
    <t xml:space="preserve">Community Engagement </t>
  </si>
  <si>
    <t>Community</t>
  </si>
  <si>
    <t>SBC Development</t>
  </si>
  <si>
    <t>Pregnant Women</t>
  </si>
  <si>
    <t>SBC Printing and Distribution</t>
  </si>
  <si>
    <t>PW's Family</t>
  </si>
  <si>
    <t>CSO/CBO Sessions</t>
  </si>
  <si>
    <t>General Population</t>
  </si>
  <si>
    <t>Radio/TV</t>
  </si>
  <si>
    <t>Government</t>
  </si>
  <si>
    <t>Not Applicable</t>
  </si>
  <si>
    <t xml:space="preserve">Please do not delete or change this sub-category (Other Activities &amp; Not Applicable). </t>
  </si>
  <si>
    <r>
      <t xml:space="preserve">Guidance for user: </t>
    </r>
    <r>
      <rPr>
        <i/>
        <sz val="14"/>
        <color theme="6"/>
        <rFont val="Aptos Narrow"/>
        <family val="2"/>
        <scheme val="minor"/>
      </rPr>
      <t xml:space="preserve">Select relevant </t>
    </r>
    <r>
      <rPr>
        <i/>
        <sz val="14"/>
        <color theme="6"/>
        <rFont val="Aptos Narrow"/>
        <family val="2"/>
        <scheme val="minor"/>
      </rPr>
      <t xml:space="preserve">sub-category, input the activity description, select type of cost, Yes/No for each year, and input cost inputs for the activity, as per the headers. </t>
    </r>
    <r>
      <rPr>
        <b/>
        <i/>
        <sz val="14"/>
        <color theme="6"/>
        <rFont val="Aptos Narrow"/>
        <family val="2"/>
        <scheme val="minor"/>
      </rPr>
      <t xml:space="preserve"> </t>
    </r>
    <r>
      <rPr>
        <i/>
        <sz val="14"/>
        <color theme="6"/>
        <rFont val="Aptos Narrow"/>
        <family val="2"/>
        <scheme val="minor"/>
      </rPr>
      <t>Input as a separate activity if the total cost is not the same each year.</t>
    </r>
    <r>
      <rPr>
        <b/>
        <i/>
        <sz val="14"/>
        <color theme="6"/>
        <rFont val="Aptos Narrow"/>
        <family val="2"/>
        <scheme val="minor"/>
      </rPr>
      <t xml:space="preserve"> </t>
    </r>
  </si>
  <si>
    <t>Sub-Category 1</t>
  </si>
  <si>
    <t xml:space="preserve">This tab calculates the cost of any MMS-related coordination and advocacy activities. These are expected to primarily be stakeholder meetings, but other activities can be included as appropriate. </t>
  </si>
  <si>
    <r>
      <t xml:space="preserve">Guidance for user: </t>
    </r>
    <r>
      <rPr>
        <i/>
        <sz val="14"/>
        <color theme="6"/>
        <rFont val="Aptos Narrow"/>
        <family val="2"/>
        <scheme val="minor"/>
      </rPr>
      <t xml:space="preserve">Input sub-categories 1 and 2. If any are pre-populated, there are examples, if helpful. </t>
    </r>
  </si>
  <si>
    <t xml:space="preserve">Update the Sub-Category 1 here (e.g., meeting purpose) </t>
  </si>
  <si>
    <t xml:space="preserve">Update the Sub-Category 2 here 
(e.g., meeting type) </t>
  </si>
  <si>
    <t xml:space="preserve">Advocacy, Small </t>
  </si>
  <si>
    <t>Implementation Planning &amp; Monitoring </t>
  </si>
  <si>
    <t>Technical Working Group</t>
  </si>
  <si>
    <t>Financing</t>
  </si>
  <si>
    <t>Annual Review Workshop/Meetings</t>
  </si>
  <si>
    <t xml:space="preserve">Planning, Small </t>
  </si>
  <si>
    <r>
      <t xml:space="preserve">Guidance for user: </t>
    </r>
    <r>
      <rPr>
        <i/>
        <sz val="14"/>
        <color theme="6"/>
        <rFont val="Aptos Narrow"/>
        <family val="2"/>
        <scheme val="minor"/>
      </rPr>
      <t xml:space="preserve">Select relevant </t>
    </r>
    <r>
      <rPr>
        <i/>
        <sz val="14"/>
        <color theme="6"/>
        <rFont val="Aptos Narrow"/>
        <family val="2"/>
        <scheme val="minor"/>
      </rPr>
      <t xml:space="preserve">sub-category 1, select relevant sub-category 2, input the activity description, select type of cost, Yes/No for each year, and input cost inputs for the activity, as per the headers. </t>
    </r>
    <r>
      <rPr>
        <b/>
        <i/>
        <sz val="14"/>
        <color theme="6"/>
        <rFont val="Aptos Narrow"/>
        <family val="2"/>
        <scheme val="minor"/>
      </rPr>
      <t>For non-meeting activities, input an activity cost in "Other Activity Costs" and leave all other cells blank that are not applicable</t>
    </r>
    <r>
      <rPr>
        <i/>
        <sz val="14"/>
        <color theme="6"/>
        <rFont val="Aptos Narrow"/>
        <family val="2"/>
        <scheme val="minor"/>
      </rPr>
      <t>. Input as a separate activity if the total cost is not the same each year.</t>
    </r>
    <r>
      <rPr>
        <b/>
        <i/>
        <sz val="14"/>
        <color theme="6"/>
        <rFont val="Aptos Narrow"/>
        <family val="2"/>
        <scheme val="minor"/>
      </rPr>
      <t xml:space="preserve"> </t>
    </r>
  </si>
  <si>
    <t># of meetings in the year</t>
  </si>
  <si>
    <t># of days of meeting</t>
  </si>
  <si>
    <t>Participants per meeting (#)</t>
  </si>
  <si>
    <t>Venue Rental Cost</t>
  </si>
  <si>
    <t xml:space="preserve">Other Activity Costs </t>
  </si>
  <si>
    <r>
      <t xml:space="preserve">This tab calculates the cost of any </t>
    </r>
    <r>
      <rPr>
        <b/>
        <i/>
        <sz val="11.5"/>
        <color rgb="FF196B24"/>
        <rFont val="Aptos Narrow"/>
        <family val="2"/>
        <scheme val="minor"/>
      </rPr>
      <t>local market shaping</t>
    </r>
    <r>
      <rPr>
        <i/>
        <sz val="11.5"/>
        <color rgb="FF196B24"/>
        <rFont val="Aptos Narrow"/>
        <family val="2"/>
        <scheme val="minor"/>
      </rPr>
      <t xml:space="preserve"> activities that are applicable to the MMS introduction and implementation in your target geography. </t>
    </r>
  </si>
  <si>
    <r>
      <t>Guidance for user:</t>
    </r>
    <r>
      <rPr>
        <i/>
        <sz val="14"/>
        <color theme="6"/>
        <rFont val="Aptos Narrow"/>
        <family val="2"/>
        <scheme val="minor"/>
      </rPr>
      <t xml:space="preserve"> Input sub-categories for local market shaping activities here. If any are pre-populated, they are examples, if helpful. </t>
    </r>
  </si>
  <si>
    <t>Local Manufacturer Technical Assistance</t>
  </si>
  <si>
    <t>Monitoring  &amp; Evaluation</t>
  </si>
  <si>
    <r>
      <t xml:space="preserve">This tab calculates the cost of monitoring and evaluation-related activities that </t>
    </r>
    <r>
      <rPr>
        <b/>
        <i/>
        <sz val="11.5"/>
        <color rgb="FF196B24"/>
        <rFont val="Aptos Narrow"/>
        <family val="2"/>
        <scheme val="minor"/>
      </rPr>
      <t>have not already been included</t>
    </r>
    <r>
      <rPr>
        <i/>
        <sz val="11.5"/>
        <color rgb="FF196B24"/>
        <rFont val="Aptos Narrow"/>
        <family val="2"/>
        <scheme val="minor"/>
      </rPr>
      <t xml:space="preserve"> in other Cost Categories, such as Coordination &amp; Advocacy. </t>
    </r>
  </si>
  <si>
    <r>
      <t>Guidance for user:</t>
    </r>
    <r>
      <rPr>
        <i/>
        <sz val="14"/>
        <color theme="6"/>
        <rFont val="Aptos Narrow"/>
        <family val="2"/>
        <scheme val="minor"/>
      </rPr>
      <t xml:space="preserve"> Input sub-categories for monitoring and evaluation-related activities here that have NOT already been included in other Cost Categories. If any are pre-populated, they are examples, if helpful. </t>
    </r>
  </si>
  <si>
    <t>Capacity Building</t>
  </si>
  <si>
    <t>Monitoring Analysis &amp; Reporting</t>
  </si>
  <si>
    <r>
      <t xml:space="preserve">Guidance for user: </t>
    </r>
    <r>
      <rPr>
        <i/>
        <sz val="14"/>
        <color theme="6"/>
        <rFont val="Aptos Narrow"/>
        <family val="2"/>
        <scheme val="minor"/>
      </rPr>
      <t xml:space="preserve">Select relevant </t>
    </r>
    <r>
      <rPr>
        <i/>
        <sz val="14"/>
        <color theme="6"/>
        <rFont val="Aptos Narrow"/>
        <family val="2"/>
        <scheme val="minor"/>
      </rPr>
      <t>sub-category, input the activity description, select type of cost, Yes/No for each year, and input cost inputs for the activity, as per the headers. Input as a separate activity if the total cost is not the same each year.</t>
    </r>
    <r>
      <rPr>
        <b/>
        <i/>
        <sz val="14"/>
        <color theme="6"/>
        <rFont val="Aptos Narrow"/>
        <family val="2"/>
        <scheme val="minor"/>
      </rPr>
      <t xml:space="preserve"> </t>
    </r>
  </si>
  <si>
    <t>Activity</t>
  </si>
  <si>
    <t xml:space="preserve">Financing Summary </t>
  </si>
  <si>
    <t xml:space="preserve">This tab is to input the expected funding commitment/disbursement amounts per cost category. </t>
  </si>
  <si>
    <r>
      <t xml:space="preserve">Guidance for user: </t>
    </r>
    <r>
      <rPr>
        <i/>
        <sz val="14"/>
        <color rgb="FF196B24"/>
        <rFont val="Aptos Narrow"/>
        <family val="2"/>
        <scheme val="minor"/>
      </rPr>
      <t>Input total amount of funding expected to be received or already disbursed, per year from each Funder.</t>
    </r>
  </si>
  <si>
    <t>Cost Categories</t>
  </si>
  <si>
    <t>Funder</t>
  </si>
  <si>
    <r>
      <t>Total Costs, by Year - Output Calculation</t>
    </r>
    <r>
      <rPr>
        <sz val="18"/>
        <color theme="7"/>
        <rFont val="Aptos Narrow"/>
        <family val="2"/>
        <scheme val="minor"/>
      </rPr>
      <t xml:space="preserve"> </t>
    </r>
  </si>
  <si>
    <t>This tab calculates the total costs by cost type, cost category, and year, in USD and local currency. It also calculates the funding gap expected, based on the total cost and funding summary.</t>
  </si>
  <si>
    <t>PLEASE DO NOT MANUALLY ENTER DATA, ALL TOTALS HAVE BEEN ADJUSTED FOR INFLATION</t>
  </si>
  <si>
    <t>Inflation Rates</t>
  </si>
  <si>
    <t xml:space="preserve">Costing Category </t>
  </si>
  <si>
    <t>Cost Type</t>
  </si>
  <si>
    <t>Source</t>
  </si>
  <si>
    <t xml:space="preserve">Total </t>
  </si>
  <si>
    <t>Research &amp; Pilots tab</t>
  </si>
  <si>
    <t>Policy &amp; Regulatory tab</t>
  </si>
  <si>
    <t>Product Procurement tab</t>
  </si>
  <si>
    <t>Supply Chain tab</t>
  </si>
  <si>
    <t>Training &amp; Mentorship tab</t>
  </si>
  <si>
    <t>Demand Generation tab</t>
  </si>
  <si>
    <t>Local Market Shaping tab</t>
  </si>
  <si>
    <t>Coordination &amp; Advocacy tab</t>
  </si>
  <si>
    <t>Monitoring &amp; Evaluation tab</t>
  </si>
  <si>
    <t>Total Introduction/Transition Costs for all Years</t>
  </si>
  <si>
    <t>Total Ongoing Costs for all Years</t>
  </si>
  <si>
    <t>Subtotal of All Category and Type of Costs, per Year</t>
  </si>
  <si>
    <t>Funding &amp; Financing Tab</t>
  </si>
  <si>
    <t>Total Funding Committed</t>
  </si>
  <si>
    <t>Total Funding Gap</t>
  </si>
  <si>
    <t>Total Costs, by Year - Output Tables</t>
  </si>
  <si>
    <t>Cost, by Cost Category and Year</t>
  </si>
  <si>
    <t>USD</t>
  </si>
  <si>
    <t>Data is shown in USD currency.</t>
  </si>
  <si>
    <t>Data is shown in local currency.</t>
  </si>
  <si>
    <t>Cost, by Type of Cost, Cost Category, and Year</t>
  </si>
  <si>
    <t>I/T 
Year 1</t>
  </si>
  <si>
    <t>O</t>
  </si>
  <si>
    <t>I/T 
Year 2</t>
  </si>
  <si>
    <t>I/T 
Year 3</t>
  </si>
  <si>
    <t>I/T 
Year 4</t>
  </si>
  <si>
    <t>I/T 
Year 5</t>
  </si>
  <si>
    <t>Cost per Pregnant Woman Reached</t>
  </si>
  <si>
    <t>Number of Pregnant Women Reached with MMS</t>
  </si>
  <si>
    <t>Cost per Pregnant Woman Reached (USD)</t>
  </si>
  <si>
    <t>Funding Committed, by Cost Category, by Year</t>
  </si>
  <si>
    <t>Funding Gap, by Year</t>
  </si>
  <si>
    <t>Funded</t>
  </si>
  <si>
    <t>Unfunded Gap</t>
  </si>
  <si>
    <t>TOTAL COST</t>
  </si>
  <si>
    <t>Funding Gap, by Cost Category and Year</t>
  </si>
  <si>
    <r>
      <rPr>
        <b/>
        <i/>
        <sz val="14"/>
        <color theme="6"/>
        <rFont val="Aptos Narrow"/>
        <family val="2"/>
        <scheme val="minor"/>
      </rPr>
      <t>Guidance for User</t>
    </r>
    <r>
      <rPr>
        <i/>
        <sz val="14"/>
        <color theme="6"/>
        <rFont val="Aptos Narrow"/>
        <family val="2"/>
        <scheme val="minor"/>
      </rPr>
      <t>: Select a Category below to see the Funding Gap, by Year</t>
    </r>
  </si>
  <si>
    <t>Unfunded</t>
  </si>
  <si>
    <t xml:space="preserve">Population of Pregnant Women (live births + stillbirths) </t>
  </si>
  <si>
    <t>(from LiST and UN Population Data, consistent with figures used in the BMGF and partners' MMS Investment Roadmap)</t>
  </si>
  <si>
    <t>All Countries</t>
  </si>
  <si>
    <t>Data Source: LiST and UN Population data</t>
  </si>
  <si>
    <t>KH Supply + UNICEF Program Cost</t>
  </si>
  <si>
    <t>Supply Cost</t>
  </si>
  <si>
    <r>
      <t xml:space="preserve">Population of Pregnant Women who have Anemia </t>
    </r>
    <r>
      <rPr>
        <sz val="11"/>
        <color theme="1"/>
        <rFont val="Aptos Narrow"/>
        <family val="2"/>
        <scheme val="minor"/>
      </rPr>
      <t>(from World Health Organization, 2019)</t>
    </r>
  </si>
  <si>
    <t>Anemia Rates (2019)</t>
  </si>
  <si>
    <t>Data Source: World Health Organization</t>
  </si>
  <si>
    <t>Currency Conversion (from IBAN)</t>
  </si>
  <si>
    <t>Currency Code</t>
  </si>
  <si>
    <t>Currency Name</t>
  </si>
  <si>
    <t>Conversion Calculator</t>
  </si>
  <si>
    <t>Price</t>
  </si>
  <si>
    <t>Last Trade Date</t>
  </si>
  <si>
    <t>AFN</t>
  </si>
  <si>
    <t>Afghani</t>
  </si>
  <si>
    <t>DZD</t>
  </si>
  <si>
    <t>Algerian Dinar</t>
  </si>
  <si>
    <t>AOA</t>
  </si>
  <si>
    <t>Kwanza</t>
  </si>
  <si>
    <t>BDT</t>
  </si>
  <si>
    <t>Taka</t>
  </si>
  <si>
    <t>BRL</t>
  </si>
  <si>
    <t>Brazilian Real</t>
  </si>
  <si>
    <t>XOF</t>
  </si>
  <si>
    <t>CFA Franc BCEAO</t>
  </si>
  <si>
    <t>BIF</t>
  </si>
  <si>
    <t>Burundi Franc</t>
  </si>
  <si>
    <t>XAF</t>
  </si>
  <si>
    <t>CFA Franc BEAC</t>
  </si>
  <si>
    <t>CDF</t>
  </si>
  <si>
    <t>Congolese Franc</t>
  </si>
  <si>
    <t>EGP</t>
  </si>
  <si>
    <t>Egyptian Pound</t>
  </si>
  <si>
    <t>ETB</t>
  </si>
  <si>
    <t>Ethiopian Birr</t>
  </si>
  <si>
    <t>GHS</t>
  </si>
  <si>
    <t>Ghana Cedi</t>
  </si>
  <si>
    <t>GTQ</t>
  </si>
  <si>
    <t>Quetzal</t>
  </si>
  <si>
    <t>GNF</t>
  </si>
  <si>
    <t>Guinea Franc</t>
  </si>
  <si>
    <t>INR</t>
  </si>
  <si>
    <t>Indian Rupee</t>
  </si>
  <si>
    <t>IDR</t>
  </si>
  <si>
    <t>Rupiah</t>
  </si>
  <si>
    <t>IQD</t>
  </si>
  <si>
    <t>Iraqi Dinar</t>
  </si>
  <si>
    <t>KES</t>
  </si>
  <si>
    <t>Kenyan Shilling</t>
  </si>
  <si>
    <t>MGA</t>
  </si>
  <si>
    <t>Malagasy Ariary</t>
  </si>
  <si>
    <t>MWK</t>
  </si>
  <si>
    <t>Kwacha</t>
  </si>
  <si>
    <t>MXN</t>
  </si>
  <si>
    <t>Mexican Peso</t>
  </si>
  <si>
    <t>MZN</t>
  </si>
  <si>
    <t>Mozambique Metical</t>
  </si>
  <si>
    <t>MMK</t>
  </si>
  <si>
    <t>Kyat</t>
  </si>
  <si>
    <t>NPR</t>
  </si>
  <si>
    <t>Nepalese Rupee</t>
  </si>
  <si>
    <t>NGN</t>
  </si>
  <si>
    <t>Naira</t>
  </si>
  <si>
    <t>PGK</t>
  </si>
  <si>
    <t>Kina</t>
  </si>
  <si>
    <t>PKR</t>
  </si>
  <si>
    <t>Pakistan Rupee</t>
  </si>
  <si>
    <t>PHP</t>
  </si>
  <si>
    <t>Philippine Peso</t>
  </si>
  <si>
    <t>RWF</t>
  </si>
  <si>
    <t>Rwanda Franc</t>
  </si>
  <si>
    <t>SOS</t>
  </si>
  <si>
    <t>Somali Shilling</t>
  </si>
  <si>
    <t>ZAR</t>
  </si>
  <si>
    <t>Rand</t>
  </si>
  <si>
    <t>SSP</t>
  </si>
  <si>
    <t>South Sudanese Pound</t>
  </si>
  <si>
    <t>SDG</t>
  </si>
  <si>
    <t>Sudanese Pound</t>
  </si>
  <si>
    <t>UGX</t>
  </si>
  <si>
    <t>Uganda Shilling</t>
  </si>
  <si>
    <t>TZS</t>
  </si>
  <si>
    <t>Tanzanian Shilling</t>
  </si>
  <si>
    <t>VND</t>
  </si>
  <si>
    <t>Dong</t>
  </si>
  <si>
    <t>YER</t>
  </si>
  <si>
    <t>Yemeni Rial</t>
  </si>
  <si>
    <t>ZMW</t>
  </si>
  <si>
    <t>Zambian Kwacha</t>
  </si>
  <si>
    <t>ZWL</t>
  </si>
  <si>
    <t>Zimbabwe Dollar</t>
  </si>
  <si>
    <t>Data Source: IBAN (https://www.iban.com/currency-codes)</t>
  </si>
  <si>
    <t xml:space="preserve">To Update Currency Source: </t>
  </si>
  <si>
    <t>Select "Data"</t>
  </si>
  <si>
    <t>Under "Queries &amp; Connections" Section, Select "Refresh" button</t>
  </si>
  <si>
    <t>Inflation Rates (from International Monetary Fund)</t>
  </si>
  <si>
    <t>*</t>
  </si>
  <si>
    <t>Data Source: IMF (https://www.imf.org/external/datamapper/PCPIPCH@WEO/OEMDC)</t>
  </si>
  <si>
    <t>*These countries did not have future inflation rate estimates through the IMF and are calculated based on the gross average reported.</t>
  </si>
  <si>
    <r>
      <t>List of States/Provinces per Country</t>
    </r>
    <r>
      <rPr>
        <sz val="11"/>
        <color rgb="FF000000"/>
        <rFont val="Aptos Narrow"/>
        <family val="2"/>
        <scheme val="minor"/>
      </rPr>
      <t xml:space="preserve"> (from ISO 3166-2)</t>
    </r>
  </si>
  <si>
    <t>Phillippines</t>
  </si>
  <si>
    <t>Provinces</t>
  </si>
  <si>
    <t>Badakhshan</t>
  </si>
  <si>
    <t>Adrar</t>
  </si>
  <si>
    <t>Bengo</t>
  </si>
  <si>
    <t>Barisal</t>
  </si>
  <si>
    <t>Acre</t>
  </si>
  <si>
    <t>Alibori</t>
  </si>
  <si>
    <t>Boucle du Mouhoun</t>
  </si>
  <si>
    <t>Eastern</t>
  </si>
  <si>
    <t>Adamawa</t>
  </si>
  <si>
    <t>Batha</t>
  </si>
  <si>
    <t>Abidjan</t>
  </si>
  <si>
    <t>Kinshasa</t>
  </si>
  <si>
    <t>Alexandria</t>
  </si>
  <si>
    <t>Addis Ababa</t>
  </si>
  <si>
    <t>Ashanti</t>
  </si>
  <si>
    <t>Alta Verapaz</t>
  </si>
  <si>
    <t>Boké</t>
  </si>
  <si>
    <t>Andhra Pradesh</t>
  </si>
  <si>
    <t>Java</t>
  </si>
  <si>
    <t>Al-Anbar</t>
  </si>
  <si>
    <t> Mombasa</t>
  </si>
  <si>
    <t>Antananarivo Province</t>
  </si>
  <si>
    <t>Northern</t>
  </si>
  <si>
    <t>Kayes</t>
  </si>
  <si>
    <t>Aguascalientes</t>
  </si>
  <si>
    <t>Cabo Delgado</t>
  </si>
  <si>
    <t>Ayeyarwady Region</t>
  </si>
  <si>
    <t>Koshi</t>
  </si>
  <si>
    <t>Agadez</t>
  </si>
  <si>
    <t>Abuja</t>
  </si>
  <si>
    <t>Azad Jammu and Kashmir</t>
  </si>
  <si>
    <t>Highlands</t>
  </si>
  <si>
    <t>National Capital Region</t>
  </si>
  <si>
    <t>Kigali</t>
  </si>
  <si>
    <t>Dakar</t>
  </si>
  <si>
    <t>Awdal</t>
  </si>
  <si>
    <t>Eastern Cape</t>
  </si>
  <si>
    <t>Northern Bahr el Ghazal</t>
  </si>
  <si>
    <t>Khartoum</t>
  </si>
  <si>
    <t>Central</t>
  </si>
  <si>
    <t>Arusha Region</t>
  </si>
  <si>
    <t>Abyan</t>
  </si>
  <si>
    <t>Bulawayo</t>
  </si>
  <si>
    <t>Badghis</t>
  </si>
  <si>
    <t>Chlef</t>
  </si>
  <si>
    <t>Benguela</t>
  </si>
  <si>
    <t>Chittagong</t>
  </si>
  <si>
    <t>Alagoas</t>
  </si>
  <si>
    <t>Atakora</t>
  </si>
  <si>
    <t>Cascades</t>
  </si>
  <si>
    <t>Centre</t>
  </si>
  <si>
    <t>Chari-Baguirmi</t>
  </si>
  <si>
    <t>Bas-Sassandra</t>
  </si>
  <si>
    <t>Kongo Central</t>
  </si>
  <si>
    <t>Aswan</t>
  </si>
  <si>
    <t>Afar Region</t>
  </si>
  <si>
    <t>Bono</t>
  </si>
  <si>
    <t>Baja Verapaz</t>
  </si>
  <si>
    <t>Conakry</t>
  </si>
  <si>
    <t>Arunachal Pradesh</t>
  </si>
  <si>
    <t>Kalimantan</t>
  </si>
  <si>
    <t>Babil</t>
  </si>
  <si>
    <t> Kwale</t>
  </si>
  <si>
    <t>Antsiranana Province</t>
  </si>
  <si>
    <t>Koulikoro</t>
  </si>
  <si>
    <t>Baja California</t>
  </si>
  <si>
    <t>Gaza</t>
  </si>
  <si>
    <t>Bago Region</t>
  </si>
  <si>
    <t>Madhesh</t>
  </si>
  <si>
    <t>Diffa</t>
  </si>
  <si>
    <t>Abia</t>
  </si>
  <si>
    <t>Balochistan</t>
  </si>
  <si>
    <t>Niugini Islands</t>
  </si>
  <si>
    <t>Cordillera Administrative Region</t>
  </si>
  <si>
    <t>Southern</t>
  </si>
  <si>
    <t>Diourbel</t>
  </si>
  <si>
    <t>Bakool</t>
  </si>
  <si>
    <t>Free State</t>
  </si>
  <si>
    <t>Western Bahr el Ghazal</t>
  </si>
  <si>
    <t>North Kordofan</t>
  </si>
  <si>
    <t>Western</t>
  </si>
  <si>
    <t>Dar es Salaam Region</t>
  </si>
  <si>
    <t>Aden</t>
  </si>
  <si>
    <t>Copperbelt</t>
  </si>
  <si>
    <t>Harare</t>
  </si>
  <si>
    <t>Baghlan</t>
  </si>
  <si>
    <t>Laghouat</t>
  </si>
  <si>
    <t>Bié</t>
  </si>
  <si>
    <t>Dhaka</t>
  </si>
  <si>
    <t>Amapá</t>
  </si>
  <si>
    <t>Atlantique</t>
  </si>
  <si>
    <t>East</t>
  </si>
  <si>
    <t>Hadjer-Lamis</t>
  </si>
  <si>
    <t>Comoé</t>
  </si>
  <si>
    <t>Kwango</t>
  </si>
  <si>
    <t>Asyut</t>
  </si>
  <si>
    <t>Amhara Region</t>
  </si>
  <si>
    <t>Bono East</t>
  </si>
  <si>
    <t>Chimaltenango</t>
  </si>
  <si>
    <t>Faranah</t>
  </si>
  <si>
    <t>Assam</t>
  </si>
  <si>
    <t>Lesser Sunda Islands</t>
  </si>
  <si>
    <t>Baghdad</t>
  </si>
  <si>
    <t> Kilifi</t>
  </si>
  <si>
    <t>Fianarantsoa Province</t>
  </si>
  <si>
    <t>Bamako</t>
  </si>
  <si>
    <t>Baja California Sur</t>
  </si>
  <si>
    <t>Inhambane</t>
  </si>
  <si>
    <t>Chin State</t>
  </si>
  <si>
    <t>Bagmati</t>
  </si>
  <si>
    <t>Dosso</t>
  </si>
  <si>
    <t>Gilgit-Baltistan</t>
  </si>
  <si>
    <t>Momase</t>
  </si>
  <si>
    <t>Ilocos Region</t>
  </si>
  <si>
    <t>Fatick</t>
  </si>
  <si>
    <t>Banaadir</t>
  </si>
  <si>
    <t>Gauteng</t>
  </si>
  <si>
    <t>Lakes</t>
  </si>
  <si>
    <t>Dodoma Region</t>
  </si>
  <si>
    <t>Al Bayda</t>
  </si>
  <si>
    <t>Manicaland</t>
  </si>
  <si>
    <t>Balkh</t>
  </si>
  <si>
    <t>Oum El Bouaghi</t>
  </si>
  <si>
    <t>Cabinda</t>
  </si>
  <si>
    <t>Khulna</t>
  </si>
  <si>
    <t>Amazonas</t>
  </si>
  <si>
    <t>Borgou</t>
  </si>
  <si>
    <t>Centre-Est</t>
  </si>
  <si>
    <t>Far North</t>
  </si>
  <si>
    <t>Wadi Fira</t>
  </si>
  <si>
    <t>Denguélé</t>
  </si>
  <si>
    <t>Kwilu</t>
  </si>
  <si>
    <t>Beheira</t>
  </si>
  <si>
    <t>Benishangul-Gumuz Region</t>
  </si>
  <si>
    <t>Ahafo</t>
  </si>
  <si>
    <t>Chiquimula</t>
  </si>
  <si>
    <t>Kankan</t>
  </si>
  <si>
    <t>Bihar</t>
  </si>
  <si>
    <t>Maluku Islands</t>
  </si>
  <si>
    <t>Basra</t>
  </si>
  <si>
    <t> Tana River</t>
  </si>
  <si>
    <t>Mahajanga Province</t>
  </si>
  <si>
    <t>Sikasso</t>
  </si>
  <si>
    <t>Campeche</t>
  </si>
  <si>
    <t>Manica</t>
  </si>
  <si>
    <t>Kachin State</t>
  </si>
  <si>
    <t>Gandaki</t>
  </si>
  <si>
    <t>Maradi</t>
  </si>
  <si>
    <t>Akwa Ibom</t>
  </si>
  <si>
    <t>Islamabad Capital Territory</t>
  </si>
  <si>
    <t>Cagayan Valley</t>
  </si>
  <si>
    <t>Kaffrine</t>
  </si>
  <si>
    <t>Bari</t>
  </si>
  <si>
    <t>KwaZulu-Natal</t>
  </si>
  <si>
    <t>Warrap</t>
  </si>
  <si>
    <t>Kassala</t>
  </si>
  <si>
    <t>Geita Region</t>
  </si>
  <si>
    <t>Al Hudaydah</t>
  </si>
  <si>
    <t>Luapula</t>
  </si>
  <si>
    <t>Mashonaland Central</t>
  </si>
  <si>
    <t>Bamyan</t>
  </si>
  <si>
    <t>Batna</t>
  </si>
  <si>
    <t>Cuando Cubango</t>
  </si>
  <si>
    <t>Mymensingh</t>
  </si>
  <si>
    <t>Bahia</t>
  </si>
  <si>
    <t>Collines</t>
  </si>
  <si>
    <t>Centre-Nord</t>
  </si>
  <si>
    <t>Littoral</t>
  </si>
  <si>
    <t>Bahr el Gazel</t>
  </si>
  <si>
    <t>Gôh-Djiboua</t>
  </si>
  <si>
    <t>Mai-Ndombe</t>
  </si>
  <si>
    <t>Beni Suef</t>
  </si>
  <si>
    <t>Central Ethiopia Regional State</t>
  </si>
  <si>
    <t>El Progreso</t>
  </si>
  <si>
    <t>Kindia</t>
  </si>
  <si>
    <t>Chhattisgarh</t>
  </si>
  <si>
    <t>Sulawesi</t>
  </si>
  <si>
    <t>Dhi Qar</t>
  </si>
  <si>
    <t> Lamu</t>
  </si>
  <si>
    <t>Toamasina Province</t>
  </si>
  <si>
    <t>Ségou</t>
  </si>
  <si>
    <t>Chiapas</t>
  </si>
  <si>
    <t>Maputo City</t>
  </si>
  <si>
    <t>Kayah State</t>
  </si>
  <si>
    <t>Lumbini</t>
  </si>
  <si>
    <t>Niamey</t>
  </si>
  <si>
    <t>Anambra</t>
  </si>
  <si>
    <t>Khyber Pakhtunkhwa</t>
  </si>
  <si>
    <t>Central Luzon</t>
  </si>
  <si>
    <t>Kaolack</t>
  </si>
  <si>
    <t>Bay</t>
  </si>
  <si>
    <t>Limpopo</t>
  </si>
  <si>
    <t>Western Equatoria</t>
  </si>
  <si>
    <t>Blue Nile</t>
  </si>
  <si>
    <t>Iringa Region</t>
  </si>
  <si>
    <t>Al Jawf</t>
  </si>
  <si>
    <t>Lusaka</t>
  </si>
  <si>
    <t>Mashonaland East</t>
  </si>
  <si>
    <t>Daykundi</t>
  </si>
  <si>
    <t>Béjaïa</t>
  </si>
  <si>
    <t>Cuanza Norte</t>
  </si>
  <si>
    <t>Rajshahi</t>
  </si>
  <si>
    <t>Ceará</t>
  </si>
  <si>
    <t>Kouffo</t>
  </si>
  <si>
    <t>Centre-Ouest</t>
  </si>
  <si>
    <t>North</t>
  </si>
  <si>
    <t>Borkou</t>
  </si>
  <si>
    <t>Lacs</t>
  </si>
  <si>
    <t>Kasaï</t>
  </si>
  <si>
    <t>Cairo</t>
  </si>
  <si>
    <t>Dire Dawa</t>
  </si>
  <si>
    <t>Escuintla</t>
  </si>
  <si>
    <t>Labé</t>
  </si>
  <si>
    <t>Goa</t>
  </si>
  <si>
    <t>Sumatra</t>
  </si>
  <si>
    <t>Al-Qādisiyyah</t>
  </si>
  <si>
    <t> Taita–Taveta</t>
  </si>
  <si>
    <t>Toliara Province</t>
  </si>
  <si>
    <t>Mopti</t>
  </si>
  <si>
    <t>Chihuahua</t>
  </si>
  <si>
    <t>Maputo</t>
  </si>
  <si>
    <t>Kayin State</t>
  </si>
  <si>
    <t>Karnali</t>
  </si>
  <si>
    <t>Tahoua</t>
  </si>
  <si>
    <t>Bauchi</t>
  </si>
  <si>
    <t>Punjab</t>
  </si>
  <si>
    <t>Calabarzon</t>
  </si>
  <si>
    <t>Kédougou</t>
  </si>
  <si>
    <t>Galguduud</t>
  </si>
  <si>
    <t>Mpumalanga</t>
  </si>
  <si>
    <t>Central Equatoria</t>
  </si>
  <si>
    <t>North Darfur</t>
  </si>
  <si>
    <t>Kagera Region</t>
  </si>
  <si>
    <t>Al Mahrah</t>
  </si>
  <si>
    <t>Muchinga</t>
  </si>
  <si>
    <t>Mashonaland West</t>
  </si>
  <si>
    <t>Farah</t>
  </si>
  <si>
    <t>Biskra</t>
  </si>
  <si>
    <t>Cuanza Sul</t>
  </si>
  <si>
    <t>Rangpur</t>
  </si>
  <si>
    <t>Distrito Federal</t>
  </si>
  <si>
    <t>Donga</t>
  </si>
  <si>
    <t>Centre-Sud</t>
  </si>
  <si>
    <t>Northwest</t>
  </si>
  <si>
    <t>Ennedi-Est</t>
  </si>
  <si>
    <t>Lagunes</t>
  </si>
  <si>
    <t>Kasaï-Central</t>
  </si>
  <si>
    <t>Dakahlia</t>
  </si>
  <si>
    <t>Gambela Region</t>
  </si>
  <si>
    <t>Greater Accra</t>
  </si>
  <si>
    <t>Guatemala Department</t>
  </si>
  <si>
    <t>Mamou</t>
  </si>
  <si>
    <t>Gujarat</t>
  </si>
  <si>
    <t>Western New Guinea</t>
  </si>
  <si>
    <t>Diyala</t>
  </si>
  <si>
    <t> Garissa</t>
  </si>
  <si>
    <t>Tombouctou</t>
  </si>
  <si>
    <t>Coahuila</t>
  </si>
  <si>
    <t>Nampula</t>
  </si>
  <si>
    <t>Magway Region</t>
  </si>
  <si>
    <t>Sudurpashchim</t>
  </si>
  <si>
    <t>Tillabéri</t>
  </si>
  <si>
    <t>Bayelsa</t>
  </si>
  <si>
    <t>Sindh</t>
  </si>
  <si>
    <t>Southwestern Tagalog Region</t>
  </si>
  <si>
    <t>Kolda</t>
  </si>
  <si>
    <t>Gedo</t>
  </si>
  <si>
    <t>North West</t>
  </si>
  <si>
    <t>Eastern Equatoria</t>
  </si>
  <si>
    <t>South Darfur</t>
  </si>
  <si>
    <t>Katavi Region</t>
  </si>
  <si>
    <t>Al Mahwit</t>
  </si>
  <si>
    <t>North-Western</t>
  </si>
  <si>
    <t>Masvingo</t>
  </si>
  <si>
    <t>Faryab</t>
  </si>
  <si>
    <t>Béchar</t>
  </si>
  <si>
    <t>Cunene</t>
  </si>
  <si>
    <t>Sylhet</t>
  </si>
  <si>
    <t>Espírito Santo</t>
  </si>
  <si>
    <t>Est</t>
  </si>
  <si>
    <t>South</t>
  </si>
  <si>
    <t>Ennedi-Ouest</t>
  </si>
  <si>
    <t>Montagnes</t>
  </si>
  <si>
    <t>Kasaï-Oriental</t>
  </si>
  <si>
    <t>Damietta</t>
  </si>
  <si>
    <t>Harari Region</t>
  </si>
  <si>
    <t>Huehuetenango</t>
  </si>
  <si>
    <t>Nzérékoré</t>
  </si>
  <si>
    <t>Haryana</t>
  </si>
  <si>
    <t>Duhok</t>
  </si>
  <si>
    <t> Wajir</t>
  </si>
  <si>
    <t>Gao</t>
  </si>
  <si>
    <t>Colima</t>
  </si>
  <si>
    <t>Niassa</t>
  </si>
  <si>
    <t>Mandalay Region</t>
  </si>
  <si>
    <t>Zinder</t>
  </si>
  <si>
    <t>Benue</t>
  </si>
  <si>
    <t>Bicol Region</t>
  </si>
  <si>
    <t>Louga</t>
  </si>
  <si>
    <t>Hiraan</t>
  </si>
  <si>
    <t>Northern Cape</t>
  </si>
  <si>
    <t>Jonglei</t>
  </si>
  <si>
    <t>South Kordofan</t>
  </si>
  <si>
    <t>Kigoma Region</t>
  </si>
  <si>
    <t>Amanat Al Asimaha</t>
  </si>
  <si>
    <t>Matabeleland North</t>
  </si>
  <si>
    <t>Ghazni</t>
  </si>
  <si>
    <t>Blida</t>
  </si>
  <si>
    <t>Huambo</t>
  </si>
  <si>
    <t>Goiás</t>
  </si>
  <si>
    <t>Mono</t>
  </si>
  <si>
    <t>Hauts-Bassins</t>
  </si>
  <si>
    <t>Southwest</t>
  </si>
  <si>
    <t>Guéra</t>
  </si>
  <si>
    <t>Sassandra-Marahoué</t>
  </si>
  <si>
    <t>Lomami</t>
  </si>
  <si>
    <t>Faiyum</t>
  </si>
  <si>
    <t>Oromia Region</t>
  </si>
  <si>
    <t>Savannah</t>
  </si>
  <si>
    <t>Izabal</t>
  </si>
  <si>
    <t>Himachal Pradesh</t>
  </si>
  <si>
    <t>Erbil</t>
  </si>
  <si>
    <t> Mandera</t>
  </si>
  <si>
    <t>Kidal</t>
  </si>
  <si>
    <t>Mexico City</t>
  </si>
  <si>
    <t>Sofala</t>
  </si>
  <si>
    <t>Mon State</t>
  </si>
  <si>
    <t>Borno</t>
  </si>
  <si>
    <t>Western Visayas</t>
  </si>
  <si>
    <t>Matam</t>
  </si>
  <si>
    <t>Jubbada Dhexe</t>
  </si>
  <si>
    <t>Western Cape</t>
  </si>
  <si>
    <t>Unity</t>
  </si>
  <si>
    <t>Gezira</t>
  </si>
  <si>
    <t>Kilimanjaro Region</t>
  </si>
  <si>
    <t>'Amran</t>
  </si>
  <si>
    <t>Matabeleland South</t>
  </si>
  <si>
    <t>Ghor</t>
  </si>
  <si>
    <t>Bouïra</t>
  </si>
  <si>
    <t>Huíla</t>
  </si>
  <si>
    <t>Maranhão</t>
  </si>
  <si>
    <t>Ouémé</t>
  </si>
  <si>
    <t>Nord</t>
  </si>
  <si>
    <t>West</t>
  </si>
  <si>
    <t>Kanem</t>
  </si>
  <si>
    <t>Savanes</t>
  </si>
  <si>
    <t>Sankuru</t>
  </si>
  <si>
    <t>Gharbia</t>
  </si>
  <si>
    <t>Sidama Region</t>
  </si>
  <si>
    <t>North East</t>
  </si>
  <si>
    <t>Jalapa</t>
  </si>
  <si>
    <t>Jharkhand</t>
  </si>
  <si>
    <t>Karbala</t>
  </si>
  <si>
    <t> Marsabit</t>
  </si>
  <si>
    <t>Taoudénit</t>
  </si>
  <si>
    <t>Durango</t>
  </si>
  <si>
    <t>Tete</t>
  </si>
  <si>
    <t>Naypyidaw Union Territory</t>
  </si>
  <si>
    <t>Cross River</t>
  </si>
  <si>
    <t>Negros Island Region</t>
  </si>
  <si>
    <t>Saint-Louis</t>
  </si>
  <si>
    <t>Jubbada Hoose</t>
  </si>
  <si>
    <t>Upper Nile</t>
  </si>
  <si>
    <t>White Nile</t>
  </si>
  <si>
    <t>Lindi Region</t>
  </si>
  <si>
    <t>Dhale</t>
  </si>
  <si>
    <t>Midlands</t>
  </si>
  <si>
    <t>Helmand</t>
  </si>
  <si>
    <t>Tamanrasset</t>
  </si>
  <si>
    <t>Luanda</t>
  </si>
  <si>
    <t>Mato Grosso</t>
  </si>
  <si>
    <t>Plateau</t>
  </si>
  <si>
    <t>Plateau-Central</t>
  </si>
  <si>
    <t>Lac</t>
  </si>
  <si>
    <t>Vallée du Bandama</t>
  </si>
  <si>
    <t>Maniema</t>
  </si>
  <si>
    <t>Giza</t>
  </si>
  <si>
    <t>Somali Region</t>
  </si>
  <si>
    <t>Upper East</t>
  </si>
  <si>
    <t>Jutiapa</t>
  </si>
  <si>
    <t>Karnataka</t>
  </si>
  <si>
    <t>Kirkuk</t>
  </si>
  <si>
    <t> Isiolo</t>
  </si>
  <si>
    <t>Ménaka</t>
  </si>
  <si>
    <t>Guanajuato</t>
  </si>
  <si>
    <t>Zambezia</t>
  </si>
  <si>
    <t>Rakhine State</t>
  </si>
  <si>
    <t>Delta</t>
  </si>
  <si>
    <t>Central Visayas</t>
  </si>
  <si>
    <t>Sédhiou</t>
  </si>
  <si>
    <t>Mudug</t>
  </si>
  <si>
    <t>Abyei Area</t>
  </si>
  <si>
    <t>River Nile</t>
  </si>
  <si>
    <t>Manyara Region</t>
  </si>
  <si>
    <t>Dhamar</t>
  </si>
  <si>
    <t>Herat</t>
  </si>
  <si>
    <t>Tébessa</t>
  </si>
  <si>
    <t>Lunda Norte</t>
  </si>
  <si>
    <t>Mato Grosso do Sul</t>
  </si>
  <si>
    <t>Zou</t>
  </si>
  <si>
    <t>Sahel</t>
  </si>
  <si>
    <t>Logone Occidental</t>
  </si>
  <si>
    <t>Woroba</t>
  </si>
  <si>
    <t>South Kivu</t>
  </si>
  <si>
    <t>Ismailia</t>
  </si>
  <si>
    <t>South Ethiopia Regional State</t>
  </si>
  <si>
    <t>Upper West</t>
  </si>
  <si>
    <t>Petén</t>
  </si>
  <si>
    <t>Kerala</t>
  </si>
  <si>
    <t>Maysan</t>
  </si>
  <si>
    <t> Meru</t>
  </si>
  <si>
    <t>Guerrero</t>
  </si>
  <si>
    <t>Sagaing Region</t>
  </si>
  <si>
    <t>Ebonyi</t>
  </si>
  <si>
    <t>Eastern Visayas</t>
  </si>
  <si>
    <t>Tambacounda</t>
  </si>
  <si>
    <t>Nugaal</t>
  </si>
  <si>
    <t>Greater Pibor Area</t>
  </si>
  <si>
    <t>Red Sea</t>
  </si>
  <si>
    <t>Mara Region</t>
  </si>
  <si>
    <t>Hadramaut</t>
  </si>
  <si>
    <t>Jowzjan</t>
  </si>
  <si>
    <t>Tlemcen</t>
  </si>
  <si>
    <t>Lunda Sul</t>
  </si>
  <si>
    <t>Minas Gerais</t>
  </si>
  <si>
    <t>Sud-Ouest</t>
  </si>
  <si>
    <t>Logone Oriental</t>
  </si>
  <si>
    <t>Yamoussoukro</t>
  </si>
  <si>
    <t>North Kivu</t>
  </si>
  <si>
    <t>Kafr El Sheikh</t>
  </si>
  <si>
    <t>South West Ethiopia Peoples' Region</t>
  </si>
  <si>
    <t>Volta</t>
  </si>
  <si>
    <t>Quetzaltenango</t>
  </si>
  <si>
    <t>Madhya Pradesh</t>
  </si>
  <si>
    <t>Muthanna</t>
  </si>
  <si>
    <t> Tharaka-Nithi</t>
  </si>
  <si>
    <t>Hidalgo</t>
  </si>
  <si>
    <t>Shan State</t>
  </si>
  <si>
    <t>Edo</t>
  </si>
  <si>
    <t>Zamboanga Peninsula</t>
  </si>
  <si>
    <t>Thiès</t>
  </si>
  <si>
    <t>Sanaag</t>
  </si>
  <si>
    <t>Ruweng Area</t>
  </si>
  <si>
    <t>al Qadarif</t>
  </si>
  <si>
    <t>Mbeya Region</t>
  </si>
  <si>
    <t>Hajjah</t>
  </si>
  <si>
    <t>Kabul</t>
  </si>
  <si>
    <t>Tiaret</t>
  </si>
  <si>
    <t>Malanje</t>
  </si>
  <si>
    <t>Pará</t>
  </si>
  <si>
    <t>Mandoul</t>
  </si>
  <si>
    <t>Zanzan</t>
  </si>
  <si>
    <t>Ituri</t>
  </si>
  <si>
    <t>Luxor</t>
  </si>
  <si>
    <t>Tigray Region</t>
  </si>
  <si>
    <t>Oti</t>
  </si>
  <si>
    <t>Quiché</t>
  </si>
  <si>
    <t>Maharashtra</t>
  </si>
  <si>
    <t>Najaf</t>
  </si>
  <si>
    <t> Embu</t>
  </si>
  <si>
    <t>Jalisco</t>
  </si>
  <si>
    <t>Tanintharyi Region</t>
  </si>
  <si>
    <t>Ekiti</t>
  </si>
  <si>
    <t>Northern Mindanao</t>
  </si>
  <si>
    <t>Ziguinchor</t>
  </si>
  <si>
    <t>Shabeellaha Dhexe</t>
  </si>
  <si>
    <t>Sennar</t>
  </si>
  <si>
    <t>Mjini Magharibi Region</t>
  </si>
  <si>
    <t>Ibb</t>
  </si>
  <si>
    <t>Kandahar</t>
  </si>
  <si>
    <t>Tizi Ouzou</t>
  </si>
  <si>
    <t>Moxico</t>
  </si>
  <si>
    <t>Paraíba</t>
  </si>
  <si>
    <t>Mayo-Kebbi Est</t>
  </si>
  <si>
    <t>Haut-Uele</t>
  </si>
  <si>
    <t>Matrouh</t>
  </si>
  <si>
    <t>Retalhuleu</t>
  </si>
  <si>
    <t>Manipur</t>
  </si>
  <si>
    <t>Ninawa</t>
  </si>
  <si>
    <t> Kitui</t>
  </si>
  <si>
    <t>México</t>
  </si>
  <si>
    <t>Yangon Region</t>
  </si>
  <si>
    <t>Enugu</t>
  </si>
  <si>
    <t>Davao Region</t>
  </si>
  <si>
    <t>Shabeellah Hoose</t>
  </si>
  <si>
    <t>West Darfur</t>
  </si>
  <si>
    <t>Morogoro Region</t>
  </si>
  <si>
    <t>Lahij</t>
  </si>
  <si>
    <t>Kapisa</t>
  </si>
  <si>
    <t>Algiers</t>
  </si>
  <si>
    <t>Namibe</t>
  </si>
  <si>
    <t>Paraná</t>
  </si>
  <si>
    <t>Mayo-Kebbi Ouest</t>
  </si>
  <si>
    <t>Tshopo</t>
  </si>
  <si>
    <t>Minya</t>
  </si>
  <si>
    <t>Western North</t>
  </si>
  <si>
    <t>Sacatepéquez</t>
  </si>
  <si>
    <t>Meghalaya</t>
  </si>
  <si>
    <t>Salah Al-Din</t>
  </si>
  <si>
    <t> Machakos</t>
  </si>
  <si>
    <t>Michoacán</t>
  </si>
  <si>
    <t>Gombe</t>
  </si>
  <si>
    <t>Soccsksargen</t>
  </si>
  <si>
    <t>Sool</t>
  </si>
  <si>
    <t>Central Darfur</t>
  </si>
  <si>
    <t>Mtwara Region</t>
  </si>
  <si>
    <t>Ma'rib</t>
  </si>
  <si>
    <t>Khost</t>
  </si>
  <si>
    <t>Djelfa</t>
  </si>
  <si>
    <t>Uíge</t>
  </si>
  <si>
    <t>Pernambuco</t>
  </si>
  <si>
    <t>Moyen-Chari</t>
  </si>
  <si>
    <t>Bas-Uele</t>
  </si>
  <si>
    <t>Monufia</t>
  </si>
  <si>
    <t>San Marcos</t>
  </si>
  <si>
    <t>Mizoram</t>
  </si>
  <si>
    <t>Sulaymaniyah</t>
  </si>
  <si>
    <t> Makueni</t>
  </si>
  <si>
    <t>Morelos</t>
  </si>
  <si>
    <t>Imo</t>
  </si>
  <si>
    <t>Caraga</t>
  </si>
  <si>
    <t>Togdheer</t>
  </si>
  <si>
    <t>East Darfur</t>
  </si>
  <si>
    <t>Mwanza Region</t>
  </si>
  <si>
    <t>Raymah</t>
  </si>
  <si>
    <t>Kunar</t>
  </si>
  <si>
    <t>Jijel</t>
  </si>
  <si>
    <t>Zaire</t>
  </si>
  <si>
    <t>Piauí</t>
  </si>
  <si>
    <t>Ouaddaï</t>
  </si>
  <si>
    <t>Nord-Ubangi</t>
  </si>
  <si>
    <t>New Valley</t>
  </si>
  <si>
    <t>Santa Rosa</t>
  </si>
  <si>
    <t>Nagaland</t>
  </si>
  <si>
    <t>Wasit</t>
  </si>
  <si>
    <t> Nyandarua</t>
  </si>
  <si>
    <t>Nayarit</t>
  </si>
  <si>
    <t>Jigawa</t>
  </si>
  <si>
    <t>Bangsamoro</t>
  </si>
  <si>
    <t>Woqooyi Galbeed</t>
  </si>
  <si>
    <t>West Kordofan</t>
  </si>
  <si>
    <t>Njombe Region</t>
  </si>
  <si>
    <t>Sa'dah</t>
  </si>
  <si>
    <t>Kunduz</t>
  </si>
  <si>
    <t>Sétif</t>
  </si>
  <si>
    <t>Rio de Janeiro</t>
  </si>
  <si>
    <t>Salamat</t>
  </si>
  <si>
    <t>Mongala</t>
  </si>
  <si>
    <t>North Sinai</t>
  </si>
  <si>
    <t>Sololá</t>
  </si>
  <si>
    <t>Odisha</t>
  </si>
  <si>
    <t> Nyeri</t>
  </si>
  <si>
    <t>Nuevo León</t>
  </si>
  <si>
    <t>Kaduna</t>
  </si>
  <si>
    <t>Pemba North Region</t>
  </si>
  <si>
    <t>Sana'a</t>
  </si>
  <si>
    <t>Laghman</t>
  </si>
  <si>
    <t>Saïda</t>
  </si>
  <si>
    <t>Rio Grande do Norte</t>
  </si>
  <si>
    <t>Sila</t>
  </si>
  <si>
    <t>Sud-Ubangi</t>
  </si>
  <si>
    <t>Port Said</t>
  </si>
  <si>
    <t>Suchitepéquez</t>
  </si>
  <si>
    <t> Kirinyaga</t>
  </si>
  <si>
    <t>Oaxaca</t>
  </si>
  <si>
    <t>Kano</t>
  </si>
  <si>
    <t>Pemba South Region</t>
  </si>
  <si>
    <t>Shabwah</t>
  </si>
  <si>
    <t>Logar</t>
  </si>
  <si>
    <t>Skikda</t>
  </si>
  <si>
    <t>Rio Grande do Sul</t>
  </si>
  <si>
    <t>Tandjilé</t>
  </si>
  <si>
    <t>Équateur</t>
  </si>
  <si>
    <t>Qalyubia</t>
  </si>
  <si>
    <t>Totonicapán</t>
  </si>
  <si>
    <t>Rajasthan</t>
  </si>
  <si>
    <t> Murang'a</t>
  </si>
  <si>
    <t>Puebla</t>
  </si>
  <si>
    <t>Katsina</t>
  </si>
  <si>
    <t>Pwani Region</t>
  </si>
  <si>
    <t>Socotra Archipelagob</t>
  </si>
  <si>
    <t>Nangarhar</t>
  </si>
  <si>
    <t>Sidi Bel Abbès</t>
  </si>
  <si>
    <t>Rondônia</t>
  </si>
  <si>
    <t>Tibesti</t>
  </si>
  <si>
    <t>Tshuapa</t>
  </si>
  <si>
    <t>Qena</t>
  </si>
  <si>
    <t>Zacapa</t>
  </si>
  <si>
    <t>Sikkim</t>
  </si>
  <si>
    <t> Kiambu</t>
  </si>
  <si>
    <t>Querétaro</t>
  </si>
  <si>
    <t>Kebbi</t>
  </si>
  <si>
    <t>Rukwa Region</t>
  </si>
  <si>
    <t>Taiz</t>
  </si>
  <si>
    <t>Nimruz</t>
  </si>
  <si>
    <t>Annaba</t>
  </si>
  <si>
    <t>Roraima</t>
  </si>
  <si>
    <t>N'Djamena</t>
  </si>
  <si>
    <t>Tanganyika</t>
  </si>
  <si>
    <t>Tamil Nadu</t>
  </si>
  <si>
    <t> Turkana</t>
  </si>
  <si>
    <t>Quintana Roo</t>
  </si>
  <si>
    <t>Kogi</t>
  </si>
  <si>
    <t>Ruvuma Region</t>
  </si>
  <si>
    <t>Nuristan</t>
  </si>
  <si>
    <t>Guelma</t>
  </si>
  <si>
    <t>Santa Catarina</t>
  </si>
  <si>
    <t>Haut-Lomami</t>
  </si>
  <si>
    <t>Sharqia</t>
  </si>
  <si>
    <t>Telangana</t>
  </si>
  <si>
    <t> West Pokot</t>
  </si>
  <si>
    <t>San Luis Potosí</t>
  </si>
  <si>
    <t>Kwara</t>
  </si>
  <si>
    <t>Shinyanga Region</t>
  </si>
  <si>
    <t>Paktia</t>
  </si>
  <si>
    <t>Constantine</t>
  </si>
  <si>
    <t>São Paulo</t>
  </si>
  <si>
    <t>Lualaba</t>
  </si>
  <si>
    <t>Sohag</t>
  </si>
  <si>
    <t>Tripura</t>
  </si>
  <si>
    <t> Samburu</t>
  </si>
  <si>
    <t>Sinaloa</t>
  </si>
  <si>
    <t>Lagos</t>
  </si>
  <si>
    <t>Simiyu Region</t>
  </si>
  <si>
    <t>Paktika</t>
  </si>
  <si>
    <t>Médéa</t>
  </si>
  <si>
    <t>Sergipe</t>
  </si>
  <si>
    <t>Haut-Katanga</t>
  </si>
  <si>
    <t>South Sinai</t>
  </si>
  <si>
    <t>Uttar Pradesh</t>
  </si>
  <si>
    <t> Trans-Nzoia</t>
  </si>
  <si>
    <t>Sonora</t>
  </si>
  <si>
    <t>Nassarawa</t>
  </si>
  <si>
    <t>Singida Region</t>
  </si>
  <si>
    <t>Panjshir</t>
  </si>
  <si>
    <t>Mostaganem</t>
  </si>
  <si>
    <t>Tocantins</t>
  </si>
  <si>
    <t>Suez</t>
  </si>
  <si>
    <t>Uttarakhand</t>
  </si>
  <si>
    <t> Uasin Gishu</t>
  </si>
  <si>
    <t>Tabasco</t>
  </si>
  <si>
    <t>Songwe Region</t>
  </si>
  <si>
    <t>Parwan</t>
  </si>
  <si>
    <t>M'Sila</t>
  </si>
  <si>
    <t>West Bengal</t>
  </si>
  <si>
    <t> Elgeyo-Marakwet</t>
  </si>
  <si>
    <t>Tamaulipas</t>
  </si>
  <si>
    <t>Ogun</t>
  </si>
  <si>
    <t>Tabora Region</t>
  </si>
  <si>
    <t>Samangan</t>
  </si>
  <si>
    <t>Mascara</t>
  </si>
  <si>
    <t>Andaman and Nicobar Islands</t>
  </si>
  <si>
    <t> Nandi</t>
  </si>
  <si>
    <t>Tlaxcala</t>
  </si>
  <si>
    <t>Ondo</t>
  </si>
  <si>
    <t>Tanga Region</t>
  </si>
  <si>
    <t>Sar-e Pol</t>
  </si>
  <si>
    <t>Ouargla</t>
  </si>
  <si>
    <t>Chandigarh</t>
  </si>
  <si>
    <t> Baringo</t>
  </si>
  <si>
    <t>Veracruz</t>
  </si>
  <si>
    <t>Osun</t>
  </si>
  <si>
    <t>Unguja North Region</t>
  </si>
  <si>
    <t>Takhar</t>
  </si>
  <si>
    <t>Oran</t>
  </si>
  <si>
    <t>Dadra and Nagar Haveli, Daman, Diu</t>
  </si>
  <si>
    <t> Laikipia</t>
  </si>
  <si>
    <t>Yucatán</t>
  </si>
  <si>
    <t>Oyo</t>
  </si>
  <si>
    <t>Unguja South Region</t>
  </si>
  <si>
    <t>Uruzgan</t>
  </si>
  <si>
    <t>El Bayadh</t>
  </si>
  <si>
    <t>Delhi</t>
  </si>
  <si>
    <t> Nakuru</t>
  </si>
  <si>
    <t>Zacatecas</t>
  </si>
  <si>
    <t>Wardak</t>
  </si>
  <si>
    <t>Illizi</t>
  </si>
  <si>
    <t>Jammu and Kashmir</t>
  </si>
  <si>
    <t> Narok</t>
  </si>
  <si>
    <t>Rivers</t>
  </si>
  <si>
    <t>Zabul</t>
  </si>
  <si>
    <t>Bordj Bou Arréridj</t>
  </si>
  <si>
    <t>Ladakh</t>
  </si>
  <si>
    <t> Kajiado</t>
  </si>
  <si>
    <t>Sokoto</t>
  </si>
  <si>
    <t>Boumerdès</t>
  </si>
  <si>
    <t>Lakshadweep</t>
  </si>
  <si>
    <t> Kericho</t>
  </si>
  <si>
    <t>Taraba</t>
  </si>
  <si>
    <t>El Tarf</t>
  </si>
  <si>
    <t>Puducherry</t>
  </si>
  <si>
    <t> Bomet</t>
  </si>
  <si>
    <t>Yobe</t>
  </si>
  <si>
    <t>Tindouf</t>
  </si>
  <si>
    <t> Kakamega</t>
  </si>
  <si>
    <t>Zamfara</t>
  </si>
  <si>
    <t>Tissemsilt</t>
  </si>
  <si>
    <t> Vihiga</t>
  </si>
  <si>
    <t>El Oued</t>
  </si>
  <si>
    <t> Bungoma</t>
  </si>
  <si>
    <t>Khenchela</t>
  </si>
  <si>
    <t> Busia</t>
  </si>
  <si>
    <t>Souk Ahras</t>
  </si>
  <si>
    <t> Siaya</t>
  </si>
  <si>
    <t>Tipaza</t>
  </si>
  <si>
    <t> Kisumu</t>
  </si>
  <si>
    <t>Mila</t>
  </si>
  <si>
    <t> Homa Bay</t>
  </si>
  <si>
    <t>Aïn Defla</t>
  </si>
  <si>
    <t> Migori</t>
  </si>
  <si>
    <t>Naâma</t>
  </si>
  <si>
    <t> Kisii</t>
  </si>
  <si>
    <t>Aïn Témouchent</t>
  </si>
  <si>
    <t> Nyamira</t>
  </si>
  <si>
    <t>Ghardaïa</t>
  </si>
  <si>
    <t> Nairobi</t>
  </si>
  <si>
    <t>Relizane</t>
  </si>
  <si>
    <t>Timimoun</t>
  </si>
  <si>
    <t>Bordj Badji Mokhtar</t>
  </si>
  <si>
    <t>Ouled Djellal</t>
  </si>
  <si>
    <t>Béni Abbès</t>
  </si>
  <si>
    <t>Ain Salah</t>
  </si>
  <si>
    <t>Ain Guezzam</t>
  </si>
  <si>
    <t>Touggourt</t>
  </si>
  <si>
    <t>Djanet</t>
  </si>
  <si>
    <t>El M'Ghair</t>
  </si>
  <si>
    <t>El Menia</t>
  </si>
  <si>
    <t>Count</t>
  </si>
  <si>
    <t>–</t>
  </si>
  <si>
    <t>9,965 (3,848)</t>
  </si>
  <si>
    <t>UTC+1</t>
  </si>
  <si>
    <t>BC</t>
  </si>
  <si>
    <t>Matadi</t>
  </si>
  <si>
    <t>53,920 (20,820)</t>
  </si>
  <si>
    <t>Bas-Congo</t>
  </si>
  <si>
    <t>KG</t>
  </si>
  <si>
    <t>Kenge</t>
  </si>
  <si>
    <t>89,974 (34,739)</t>
  </si>
  <si>
    <t>Bandundu</t>
  </si>
  <si>
    <t>KL</t>
  </si>
  <si>
    <t>78,533 (30,322)</t>
  </si>
  <si>
    <t>MN</t>
  </si>
  <si>
    <t>Inongo</t>
  </si>
  <si>
    <t>127,243 (49,129)</t>
  </si>
  <si>
    <t>KS</t>
  </si>
  <si>
    <t>Tshikapa</t>
  </si>
  <si>
    <t>95,631 (36,923)</t>
  </si>
  <si>
    <t>Kasaï-Occidental</t>
  </si>
  <si>
    <t>UTC+2</t>
  </si>
  <si>
    <t>KC</t>
  </si>
  <si>
    <t>Kananga</t>
  </si>
  <si>
    <t>59,500 (23,000)</t>
  </si>
  <si>
    <t>KE</t>
  </si>
  <si>
    <t>Mbuji-Mayi</t>
  </si>
  <si>
    <t>9,545 (3,685)</t>
  </si>
  <si>
    <t>LO</t>
  </si>
  <si>
    <t>Kabinda</t>
  </si>
  <si>
    <t>56,426 (21,786)</t>
  </si>
  <si>
    <t>SA</t>
  </si>
  <si>
    <t>Lusambo</t>
  </si>
  <si>
    <t>104,331 (40,282)</t>
  </si>
  <si>
    <t>MA</t>
  </si>
  <si>
    <t>Kindu</t>
  </si>
  <si>
    <t>132,250 (51,060)</t>
  </si>
  <si>
    <t>SK</t>
  </si>
  <si>
    <t>Bukavu</t>
  </si>
  <si>
    <t>64,791 (25,016)</t>
  </si>
  <si>
    <t>NK</t>
  </si>
  <si>
    <t>Goma</t>
  </si>
  <si>
    <t>59,483 (22,967)</t>
  </si>
  <si>
    <t>IT</t>
  </si>
  <si>
    <t>Bunia</t>
  </si>
  <si>
    <t>65,658 (25,351)</t>
  </si>
  <si>
    <t>Orientale</t>
  </si>
  <si>
    <t>HU</t>
  </si>
  <si>
    <t>Isiro</t>
  </si>
  <si>
    <t>89,683 (34,627)</t>
  </si>
  <si>
    <t>TO</t>
  </si>
  <si>
    <t>Kisangani</t>
  </si>
  <si>
    <t>199,567 (77,053)</t>
  </si>
  <si>
    <t>BU</t>
  </si>
  <si>
    <t>Buta</t>
  </si>
  <si>
    <t>148,331 (57,271)</t>
  </si>
  <si>
    <t>NU</t>
  </si>
  <si>
    <t>Gbadolite</t>
  </si>
  <si>
    <t>56,644 (21,870)</t>
  </si>
  <si>
    <t>MO</t>
  </si>
  <si>
    <t>Lisala</t>
  </si>
  <si>
    <t>58,141 (22,448)</t>
  </si>
  <si>
    <t>SU</t>
  </si>
  <si>
    <t>Gemena</t>
  </si>
  <si>
    <t>51,648 (19,941)</t>
  </si>
  <si>
    <t>EQ</t>
  </si>
  <si>
    <t>Mbandaka</t>
  </si>
  <si>
    <t>103,902 (40,117)</t>
  </si>
  <si>
    <t>TU</t>
  </si>
  <si>
    <t>Boende</t>
  </si>
  <si>
    <t>132,957 (51,335)</t>
  </si>
  <si>
    <t>TA</t>
  </si>
  <si>
    <t>Kalemie</t>
  </si>
  <si>
    <t>134,940 (52,100)</t>
  </si>
  <si>
    <t>Katanga</t>
  </si>
  <si>
    <t>HL</t>
  </si>
  <si>
    <t>Kamina</t>
  </si>
  <si>
    <t>108,204 (41,778)</t>
  </si>
  <si>
    <t>LU</t>
  </si>
  <si>
    <t>Kolwezi</t>
  </si>
  <si>
    <t>121,308 (46,837)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</si>
</sst>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Rs-420]\ #,##0;\-[$Rs-420]\ #,##0"/>
    <numFmt numFmtId="167" formatCode="_(&quot;$&quot;* #,##0_);_(&quot;$&quot;* \(#,##0\);_(&quot;$&quot;* &quot;-&quot;??_);_(@_)"/>
    <numFmt numFmtId="168" formatCode="0.0%"/>
    <numFmt numFmtId="169" formatCode="&quot;$&quot;#,##0"/>
    <numFmt numFmtId="170" formatCode="_-[$؋-48C]\ * #,##0.00_-;\-[$؋-48C]\ * #,##0.00_-;_-[$؋-48C]\ * &quot;-&quot;??_-;_-@_-"/>
    <numFmt numFmtId="171" formatCode="_-* #,##0.00\ [$DA-85F]_-;\-* #,##0.00\ [$DA-85F]_-;_-* &quot;-&quot;??\ [$DA-85F]_-;_-@_-"/>
    <numFmt numFmtId="172" formatCode="_-* #,##0.00\ [$Kz]_-;\-* #,##0.00\ [$Kz]_-;_-* &quot;-&quot;??\ [$Kz]_-;_-@_-" x16r2:formatCode16="_-* #,##0.00\ [$Kz-pt-AO]_-;\-* #,##0.00\ [$Kz-pt-AO]_-;_-* &quot;-&quot;??\ [$Kz-pt-AO]_-;_-@_-"/>
    <numFmt numFmtId="173" formatCode="_-* #,##0.00[$৳-845]_-;\-* #,##0.00[$৳-845]_-;_-* &quot;-&quot;??[$৳-845]_-;_-@_-"/>
    <numFmt numFmtId="174" formatCode="_-[$R$-416]\ * #,##0.00_-;\-[$R$-416]\ * #,##0.00_-;_-[$R$-416]\ * &quot;-&quot;??_-;_-@_-"/>
    <numFmt numFmtId="175" formatCode="_-* #,##0.00\ [$CFA-300C]_-;\-* #,##0.00\ [$CFA-300C]_-;_-* &quot;-&quot;??\ [$CFA-300C]_-;_-@_-"/>
    <numFmt numFmtId="176" formatCode="_-* #,##0.00\ [$FCFA-2C0C]_-;\-* #,##0.00\ [$FCFA-2C0C]_-;_-* &quot;-&quot;??\ [$FCFA-2C0C]_-;_-@_-"/>
    <numFmt numFmtId="177" formatCode="_-* #,##0.00\ [$FC-240C]_-;\-* #,##0.00\ [$FC-240C]_-;_-* &quot;-&quot;??\ [$FC-240C]_-;_-@_-"/>
    <numFmt numFmtId="178" formatCode="_-* #,##0.00\ [$ج.م.‏-C01]_-;\-* #,##0.00\ [$ج.م.‏-C01]_-;_-* &quot;-&quot;??\ [$ج.م.‏-C01]_-;_-@_-"/>
    <numFmt numFmtId="179" formatCode="_-[$Br-472]* #,##0.00_-;\-[$Br-472]* #,##0.00_-;_-[$Br-472]* &quot;-&quot;??_-;_-@_-"/>
    <numFmt numFmtId="180" formatCode="_-[$Q-486]* #,##0.00_-;\-[$Q-486]* #,##0.00_-;_-[$Q-486]* &quot;-&quot;??_-;_-@_-"/>
    <numFmt numFmtId="181" formatCode="_ [$ߖߕ.]\ * #,##0.00_ ;_ [$ߖߕ.]\ * \-#,##0.00_ ;_ [$ߖߕ.]\ * &quot;-&quot;??_ ;_ @_ " x16r2:formatCode16="_ [$ߖߕ.-nqo-GN]\ * #,##0.00_ ;_ [$ߖߕ.-nqo-GN]\ * \-#,##0.00_ ;_ [$ߖߕ.-nqo-GN]\ * &quot;-&quot;??_ ;_ @_ "/>
    <numFmt numFmtId="182" formatCode="_ [$₹-44D]\ * #,##0.00_ ;_ [$₹-44D]\ * \-#,##0.00_ ;_ [$₹-44D]\ * &quot;-&quot;??_ ;_ @_ "/>
    <numFmt numFmtId="183" formatCode="_-[$Rp-3809]* #,##0.00_-;\-[$Rp-3809]* #,##0.00_-;_-[$Rp-3809]* &quot;-&quot;??_-;_-@_-"/>
    <numFmt numFmtId="184" formatCode="_-* #,##0.00\ [$د.ع.‏-801]_-;\-* #,##0.00\ [$د.ع.‏-801]_-;_-* &quot;-&quot;??\ [$د.ع.‏-801]_-;_-@_-"/>
    <numFmt numFmtId="185" formatCode="_-[$Ksh-441]\ * #,##0.00_-;\-[$Ksh-441]\ * #,##0.00_-;_-[$Ksh-441]\ * &quot;-&quot;??_-;_-@_-"/>
    <numFmt numFmtId="186" formatCode="_-[$Ar]\ * #,##0.00_-;\-[$Ar]\ * #,##0.00_-;_-[$Ar]\ * &quot;-&quot;??_-;_-@_-" x16r2:formatCode16="_-[$Ar-mg-MG]\ * #,##0.00_-;\-[$Ar-mg-MG]\ * #,##0.00_-;_-[$Ar-mg-MG]\ * &quot;-&quot;??_-;_-@_-"/>
    <numFmt numFmtId="187" formatCode="_-[$$-80A]* #,##0.00_-;\-[$$-80A]* #,##0.00_-;_-[$$-80A]* &quot;-&quot;??_-;_-@_-"/>
    <numFmt numFmtId="188" formatCode="_-* #,##0.00\ [$K-455]_-;\-* #,##0.00\ [$K-455]_-;_-* &quot;-&quot;??\ [$K-455]_-;_-@_-"/>
    <numFmt numFmtId="189" formatCode="_-[$रु-461]\ * #,##0.00_-;\-[$रु-461]\ * #,##0.00_-;_-[$रु-461]\ * &quot;-&quot;??_-;_-@_-"/>
    <numFmt numFmtId="190" formatCode="_-[$₦-466]\ * #,##0.00_-;\-[$₦-466]\ * #,##0.00_-;_-[$₦-466]\ * &quot;-&quot;??_-;_-@_-"/>
    <numFmt numFmtId="191" formatCode="_-[$Rs-846]\ * #,##0.00_-;\-[$Rs-846]\ * #,##0.00_-;_-[$Rs-846]\ * &quot;-&quot;??_-;_-@_-"/>
    <numFmt numFmtId="192" formatCode="_-[$₱-3409]* #,##0.00_-;\-[$₱-3409]* #,##0.00_-;_-[$₱-3409]* &quot;-&quot;??_-;_-@_-"/>
    <numFmt numFmtId="193" formatCode="_-[$RF-487]\ * #,##0.00_-;\-[$RF-487]\ * #,##0.00_-;_-[$RF-487]\ * &quot;-&quot;??_-;_-@_-"/>
    <numFmt numFmtId="194" formatCode="_-[$S-477]* #,##0.00_-;\-[$S-477]* #,##0.00_-;_-[$S-477]* &quot;-&quot;??_-;_-@_-"/>
    <numFmt numFmtId="195" formatCode="_-[$R-436]* #,##0.00_-;\-[$R-436]* #,##0.00_-;_-[$R-436]* &quot;-&quot;??_-;_-@_-"/>
    <numFmt numFmtId="196" formatCode="_-* #,##0.00\ [$₫-42A]_-;\-* #,##0.00\ [$₫-42A]_-;_-* &quot;-&quot;??\ [$₫-42A]_-;_-@_-"/>
    <numFmt numFmtId="197" formatCode="_-* #,##0.00\ [$ر.ي.‏-2401]_-;\-* #,##0.00\ [$ر.ي.‏-2401]_-;_-* &quot;-&quot;??\ [$ر.ي.‏-2401]_-;_-@_-"/>
    <numFmt numFmtId="198" formatCode="0.0"/>
    <numFmt numFmtId="199" formatCode="&quot;$&quot;#,##0;[Red]&quot;$&quot;#,##0"/>
    <numFmt numFmtId="200" formatCode="#,##0;[Red]#,##0"/>
  </numFmts>
  <fonts count="100">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12"/>
      <color theme="1"/>
      <name val="Aptos Narrow"/>
      <family val="2"/>
      <scheme val="minor"/>
    </font>
    <font>
      <b/>
      <sz val="18"/>
      <color theme="7"/>
      <name val="Aptos Narrow"/>
      <family val="2"/>
      <scheme val="minor"/>
    </font>
    <font>
      <i/>
      <sz val="12"/>
      <color theme="1"/>
      <name val="Aptos Narrow"/>
      <family val="2"/>
      <scheme val="minor"/>
    </font>
    <font>
      <sz val="10"/>
      <color theme="1"/>
      <name val="Aptos Narrow"/>
      <family val="2"/>
      <scheme val="minor"/>
    </font>
    <font>
      <sz val="10"/>
      <color theme="9" tint="-0.499984740745262"/>
      <name val="Aptos Narrow"/>
      <family val="2"/>
      <scheme val="minor"/>
    </font>
    <font>
      <sz val="12"/>
      <color theme="1"/>
      <name val="Calibri"/>
      <family val="2"/>
    </font>
    <font>
      <sz val="12"/>
      <color theme="1"/>
      <name val="Courier New"/>
      <family val="1"/>
    </font>
    <font>
      <i/>
      <sz val="10"/>
      <color rgb="FFFF0000"/>
      <name val="Aptos Narrow"/>
      <family val="2"/>
      <scheme val="minor"/>
    </font>
    <font>
      <i/>
      <sz val="11"/>
      <color theme="1"/>
      <name val="Aptos Narrow"/>
      <family val="2"/>
      <scheme val="minor"/>
    </font>
    <font>
      <b/>
      <sz val="12"/>
      <color theme="0"/>
      <name val="Aptos Narrow"/>
      <family val="2"/>
      <scheme val="minor"/>
    </font>
    <font>
      <i/>
      <sz val="10"/>
      <color theme="1"/>
      <name val="Aptos Narrow"/>
      <family val="2"/>
      <scheme val="minor"/>
    </font>
    <font>
      <b/>
      <sz val="11"/>
      <color theme="1"/>
      <name val="Aptos Narrow"/>
      <family val="2"/>
      <scheme val="minor"/>
    </font>
    <font>
      <sz val="12"/>
      <name val="Aptos Narrow"/>
      <family val="2"/>
      <scheme val="minor"/>
    </font>
    <font>
      <sz val="8"/>
      <name val="Aptos Narrow"/>
      <family val="2"/>
      <scheme val="minor"/>
    </font>
    <font>
      <sz val="10"/>
      <name val="Arial"/>
      <family val="2"/>
    </font>
    <font>
      <b/>
      <sz val="10"/>
      <color theme="0"/>
      <name val="Aptos Narrow"/>
      <family val="2"/>
      <scheme val="minor"/>
    </font>
    <font>
      <b/>
      <sz val="10"/>
      <name val="Aptos Narrow"/>
      <family val="2"/>
      <scheme val="minor"/>
    </font>
    <font>
      <sz val="10"/>
      <name val="Aptos Narrow"/>
      <family val="2"/>
      <scheme val="minor"/>
    </font>
    <font>
      <b/>
      <sz val="10"/>
      <color theme="1"/>
      <name val="Aptos Narrow"/>
      <family val="2"/>
      <scheme val="minor"/>
    </font>
    <font>
      <sz val="10"/>
      <color theme="1"/>
      <name val="Calibri"/>
      <family val="2"/>
    </font>
    <font>
      <sz val="10"/>
      <color theme="1"/>
      <name val="Courier New"/>
      <family val="1"/>
    </font>
    <font>
      <b/>
      <sz val="8"/>
      <name val="Aptos Narrow"/>
      <family val="2"/>
      <scheme val="minor"/>
    </font>
    <font>
      <b/>
      <sz val="14"/>
      <color theme="1"/>
      <name val="Aptos Narrow"/>
      <family val="2"/>
      <scheme val="minor"/>
    </font>
    <font>
      <b/>
      <sz val="20"/>
      <color theme="7"/>
      <name val="Aptos Narrow"/>
      <family val="2"/>
      <scheme val="minor"/>
    </font>
    <font>
      <b/>
      <sz val="14"/>
      <color theme="0"/>
      <name val="Aptos Narrow"/>
      <family val="2"/>
      <scheme val="minor"/>
    </font>
    <font>
      <sz val="9"/>
      <color rgb="FF000000"/>
      <name val="Helvetica Neue"/>
      <family val="2"/>
    </font>
    <font>
      <b/>
      <i/>
      <sz val="12"/>
      <color theme="1"/>
      <name val="Aptos Narrow"/>
      <family val="2"/>
      <scheme val="minor"/>
    </font>
    <font>
      <b/>
      <sz val="11"/>
      <color theme="0"/>
      <name val="Aptos Narrow"/>
      <family val="2"/>
      <scheme val="minor"/>
    </font>
    <font>
      <b/>
      <sz val="16"/>
      <color theme="0"/>
      <name val="Aptos Narrow"/>
      <family val="2"/>
      <scheme val="minor"/>
    </font>
    <font>
      <sz val="12"/>
      <color rgb="FF000000"/>
      <name val="Aptos Narrow"/>
      <family val="2"/>
      <scheme val="minor"/>
    </font>
    <font>
      <sz val="18"/>
      <color theme="7"/>
      <name val="Aptos Narrow"/>
      <family val="2"/>
      <scheme val="minor"/>
    </font>
    <font>
      <b/>
      <sz val="12"/>
      <name val="Aptos Narrow"/>
      <family val="2"/>
      <scheme val="minor"/>
    </font>
    <font>
      <sz val="10"/>
      <color rgb="FF000000"/>
      <name val="Aptos Narrow"/>
      <family val="2"/>
      <scheme val="minor"/>
    </font>
    <font>
      <b/>
      <u/>
      <sz val="12"/>
      <color theme="1"/>
      <name val="Aptos Narrow"/>
      <family val="2"/>
      <scheme val="minor"/>
    </font>
    <font>
      <sz val="11"/>
      <color theme="0"/>
      <name val="Aptos Narrow"/>
      <family val="2"/>
      <scheme val="minor"/>
    </font>
    <font>
      <b/>
      <i/>
      <sz val="12"/>
      <color theme="9" tint="-0.499984740745262"/>
      <name val="Aptos Narrow"/>
      <family val="2"/>
      <scheme val="minor"/>
    </font>
    <font>
      <i/>
      <sz val="12"/>
      <color theme="6"/>
      <name val="Aptos Narrow"/>
      <family val="2"/>
      <scheme val="minor"/>
    </font>
    <font>
      <b/>
      <i/>
      <sz val="14"/>
      <color theme="6"/>
      <name val="Aptos Narrow"/>
      <family val="2"/>
      <scheme val="minor"/>
    </font>
    <font>
      <i/>
      <sz val="14"/>
      <color theme="6"/>
      <name val="Aptos Narrow"/>
      <family val="2"/>
      <scheme val="minor"/>
    </font>
    <font>
      <b/>
      <i/>
      <sz val="13"/>
      <color theme="6"/>
      <name val="Aptos Narrow"/>
      <family val="2"/>
      <scheme val="minor"/>
    </font>
    <font>
      <b/>
      <i/>
      <sz val="13"/>
      <color rgb="FF196B24"/>
      <name val="Aptos Narrow"/>
      <family val="2"/>
      <scheme val="minor"/>
    </font>
    <font>
      <b/>
      <sz val="16"/>
      <color rgb="FFFFFFFF"/>
      <name val="Aptos Narrow"/>
      <family val="2"/>
      <scheme val="minor"/>
    </font>
    <font>
      <b/>
      <sz val="10"/>
      <color rgb="FFFFFFFF"/>
      <name val="Aptos Narrow"/>
      <family val="2"/>
      <scheme val="minor"/>
    </font>
    <font>
      <b/>
      <sz val="11"/>
      <color rgb="FFFFFFFF"/>
      <name val="Aptos Narrow"/>
      <family val="2"/>
      <scheme val="minor"/>
    </font>
    <font>
      <i/>
      <sz val="11"/>
      <color rgb="FFFF0000"/>
      <name val="Aptos Narrow"/>
      <family val="2"/>
      <scheme val="minor"/>
    </font>
    <font>
      <b/>
      <sz val="12"/>
      <color rgb="FFFF0000"/>
      <name val="Aptos Narrow"/>
      <family val="2"/>
      <scheme val="minor"/>
    </font>
    <font>
      <i/>
      <sz val="12"/>
      <color rgb="FFFF0000"/>
      <name val="Aptos Narrow"/>
      <family val="2"/>
      <scheme val="minor"/>
    </font>
    <font>
      <b/>
      <sz val="12"/>
      <color rgb="FF000000"/>
      <name val="Aptos Narrow"/>
      <family val="2"/>
      <scheme val="minor"/>
    </font>
    <font>
      <sz val="16"/>
      <color theme="0"/>
      <name val="Aptos Narrow"/>
      <family val="2"/>
      <scheme val="minor"/>
    </font>
    <font>
      <i/>
      <sz val="12"/>
      <color rgb="FFC00000"/>
      <name val="Aptos Narrow"/>
      <family val="2"/>
      <scheme val="minor"/>
    </font>
    <font>
      <sz val="12"/>
      <color rgb="FFC00000"/>
      <name val="Aptos Narrow"/>
      <family val="2"/>
      <scheme val="minor"/>
    </font>
    <font>
      <b/>
      <i/>
      <sz val="12"/>
      <color theme="5" tint="-0.249977111117893"/>
      <name val="Aptos Narrow"/>
      <family val="2"/>
      <scheme val="minor"/>
    </font>
    <font>
      <i/>
      <sz val="11"/>
      <color theme="0" tint="-0.34998626667073579"/>
      <name val="Aptos Narrow"/>
      <family val="2"/>
      <scheme val="minor"/>
    </font>
    <font>
      <sz val="12"/>
      <color rgb="FFFF0000"/>
      <name val="Aptos Narrow"/>
      <family val="2"/>
      <scheme val="minor"/>
    </font>
    <font>
      <b/>
      <sz val="11"/>
      <color rgb="FFC00000"/>
      <name val="Aptos Narrow (Body)"/>
    </font>
    <font>
      <i/>
      <sz val="11"/>
      <color theme="5" tint="-0.499984740745262"/>
      <name val="Aptos Narrow"/>
      <family val="2"/>
      <scheme val="minor"/>
    </font>
    <font>
      <b/>
      <sz val="11"/>
      <color theme="5" tint="-0.499984740745262"/>
      <name val="Aptos Narrow"/>
      <family val="2"/>
      <scheme val="minor"/>
    </font>
    <font>
      <b/>
      <sz val="18"/>
      <color theme="0"/>
      <name val="Aptos Narrow"/>
      <family val="2"/>
      <scheme val="minor"/>
    </font>
    <font>
      <sz val="14"/>
      <color theme="1"/>
      <name val="Aptos Narrow"/>
      <family val="2"/>
      <scheme val="minor"/>
    </font>
    <font>
      <i/>
      <sz val="12"/>
      <color theme="1"/>
      <name val="Calibri"/>
      <family val="2"/>
    </font>
    <font>
      <i/>
      <sz val="12"/>
      <color theme="6"/>
      <name val="Calibri"/>
      <family val="2"/>
    </font>
    <font>
      <i/>
      <sz val="11"/>
      <color theme="6"/>
      <name val="Aptos Narrow (Body)"/>
    </font>
    <font>
      <b/>
      <sz val="18"/>
      <color theme="1"/>
      <name val="Aptos Narrow"/>
      <family val="2"/>
      <scheme val="minor"/>
    </font>
    <font>
      <b/>
      <i/>
      <sz val="11"/>
      <color theme="1"/>
      <name val="Aptos Narrow"/>
      <family val="2"/>
      <scheme val="minor"/>
    </font>
    <font>
      <b/>
      <sz val="11"/>
      <color rgb="FFC00000"/>
      <name val="Aptos Narrow"/>
      <family val="2"/>
      <scheme val="minor"/>
    </font>
    <font>
      <b/>
      <sz val="9"/>
      <color rgb="FFFF0000"/>
      <name val="Aptos Narrow"/>
      <family val="2"/>
      <scheme val="minor"/>
    </font>
    <font>
      <sz val="11"/>
      <color indexed="8"/>
      <name val="Calibri"/>
      <family val="2"/>
    </font>
    <font>
      <i/>
      <sz val="10"/>
      <color theme="6"/>
      <name val="Aptos Narrow"/>
      <family val="2"/>
      <scheme val="minor"/>
    </font>
    <font>
      <sz val="11"/>
      <name val="Aptos Narrow"/>
      <family val="2"/>
      <scheme val="minor"/>
    </font>
    <font>
      <b/>
      <sz val="11"/>
      <name val="Aptos Narrow"/>
      <family val="2"/>
      <scheme val="minor"/>
    </font>
    <font>
      <b/>
      <sz val="11"/>
      <color theme="6"/>
      <name val="Aptos Narrow"/>
      <family val="2"/>
      <scheme val="minor"/>
    </font>
    <font>
      <b/>
      <sz val="11"/>
      <color rgb="FFFF0000"/>
      <name val="Aptos Narrow"/>
      <family val="2"/>
      <scheme val="minor"/>
    </font>
    <font>
      <b/>
      <sz val="10"/>
      <color theme="9" tint="-0.499984740745262"/>
      <name val="Aptos Narrow"/>
      <family val="2"/>
      <scheme val="minor"/>
    </font>
    <font>
      <sz val="10"/>
      <color rgb="FFFF0000"/>
      <name val="Aptos Narrow"/>
      <family val="2"/>
      <scheme val="minor"/>
    </font>
    <font>
      <b/>
      <i/>
      <sz val="11.5"/>
      <color rgb="FF196B24"/>
      <name val="Aptos Narrow"/>
      <family val="2"/>
      <scheme val="minor"/>
    </font>
    <font>
      <b/>
      <sz val="11.5"/>
      <color rgb="FFFF0000"/>
      <name val="Aptos Narrow"/>
      <family val="2"/>
      <scheme val="minor"/>
    </font>
    <font>
      <i/>
      <sz val="11.5"/>
      <color rgb="FF196B24"/>
      <name val="Aptos Narrow"/>
      <family val="2"/>
      <scheme val="minor"/>
    </font>
    <font>
      <b/>
      <sz val="11.5"/>
      <color theme="6"/>
      <name val="Aptos Narrow"/>
      <family val="2"/>
      <scheme val="minor"/>
    </font>
    <font>
      <b/>
      <sz val="12"/>
      <color rgb="FFFF0000"/>
      <name val="Aptos Narrow (Body)"/>
    </font>
    <font>
      <b/>
      <i/>
      <sz val="14"/>
      <color rgb="FF196B24"/>
      <name val="Aptos Narrow"/>
      <family val="2"/>
      <scheme val="minor"/>
    </font>
    <font>
      <i/>
      <sz val="14"/>
      <color rgb="FF196B24"/>
      <name val="Aptos Narrow"/>
      <family val="2"/>
      <scheme val="minor"/>
    </font>
    <font>
      <b/>
      <sz val="10"/>
      <color rgb="FFFF0000"/>
      <name val="Aptos Narrow (Body)"/>
    </font>
    <font>
      <b/>
      <sz val="10"/>
      <color theme="1"/>
      <name val="Aptos Narrow (Body)"/>
    </font>
    <font>
      <sz val="10"/>
      <color theme="0"/>
      <name val="Aptos Narrow"/>
      <family val="2"/>
      <scheme val="minor"/>
    </font>
    <font>
      <sz val="12"/>
      <color theme="6"/>
      <name val="Aptos Narrow"/>
      <family val="2"/>
      <scheme val="minor"/>
    </font>
    <font>
      <b/>
      <sz val="12"/>
      <color theme="6"/>
      <name val="Aptos Narrow"/>
      <family val="2"/>
      <scheme val="minor"/>
    </font>
    <font>
      <b/>
      <u/>
      <sz val="11"/>
      <color theme="0"/>
      <name val="Aptos Narrow"/>
      <family val="2"/>
      <scheme val="minor"/>
    </font>
    <font>
      <b/>
      <sz val="11"/>
      <color rgb="FF000000"/>
      <name val="Aptos Narrow"/>
      <family val="2"/>
      <scheme val="minor"/>
    </font>
    <font>
      <sz val="12"/>
      <name val="Aptos Narrow"/>
      <family val="2"/>
      <scheme val="minor"/>
    </font>
    <font>
      <b/>
      <sz val="14"/>
      <color theme="6"/>
      <name val="Aptos Narrow"/>
      <family val="2"/>
      <scheme val="minor"/>
    </font>
    <font>
      <b/>
      <sz val="14"/>
      <color rgb="FFFF0000"/>
      <name val="Aptos Narrow"/>
      <family val="2"/>
      <scheme val="minor"/>
    </font>
    <font>
      <u/>
      <sz val="11"/>
      <color theme="10"/>
      <name val="Aptos Narrow"/>
      <family val="2"/>
      <scheme val="minor"/>
    </font>
    <font>
      <sz val="11"/>
      <color rgb="FF000000"/>
      <name val="Aptos Narrow"/>
      <family val="2"/>
      <scheme val="minor"/>
    </font>
    <font>
      <b/>
      <u/>
      <sz val="11"/>
      <color theme="10"/>
      <name val="Aptos Narrow"/>
      <family val="2"/>
      <scheme val="minor"/>
    </font>
    <font>
      <i/>
      <sz val="10"/>
      <color rgb="FFFF0000"/>
      <name val="Aptos Narrow"/>
      <family val="2"/>
      <scheme val="minor"/>
    </font>
  </fonts>
  <fills count="21">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rgb="FFF2F2F2"/>
        <bgColor rgb="FF000000"/>
      </patternFill>
    </fill>
    <fill>
      <patternFill patternType="solid">
        <fgColor rgb="FFFBE2D5"/>
        <bgColor rgb="FF000000"/>
      </patternFill>
    </fill>
    <fill>
      <patternFill patternType="solid">
        <fgColor rgb="FFDAE9F8"/>
        <bgColor rgb="FF000000"/>
      </patternFill>
    </fill>
    <fill>
      <patternFill patternType="solid">
        <fgColor theme="5" tint="0.79998168889431442"/>
        <bgColor rgb="FF000000"/>
      </patternFill>
    </fill>
    <fill>
      <patternFill patternType="solid">
        <fgColor rgb="FF0F9ED5"/>
        <bgColor rgb="FF000000"/>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249977111117893"/>
        <bgColor indexed="64"/>
      </patternFill>
    </fill>
  </fills>
  <borders count="10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thin">
        <color indexed="64"/>
      </right>
      <top style="hair">
        <color auto="1"/>
      </top>
      <bottom/>
      <diagonal/>
    </border>
    <border>
      <left/>
      <right style="thin">
        <color indexed="64"/>
      </right>
      <top style="thin">
        <color indexed="64"/>
      </top>
      <bottom style="hair">
        <color auto="1"/>
      </bottom>
      <diagonal/>
    </border>
    <border>
      <left/>
      <right/>
      <top style="hair">
        <color auto="1"/>
      </top>
      <bottom/>
      <diagonal/>
    </border>
    <border>
      <left/>
      <right/>
      <top style="thin">
        <color indexed="64"/>
      </top>
      <bottom style="hair">
        <color auto="1"/>
      </bottom>
      <diagonal/>
    </border>
    <border>
      <left/>
      <right/>
      <top/>
      <bottom style="hair">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style="thin">
        <color indexed="64"/>
      </left>
      <right style="hair">
        <color auto="1"/>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indexed="64"/>
      </right>
      <top/>
      <bottom/>
      <diagonal/>
    </border>
    <border>
      <left style="hair">
        <color auto="1"/>
      </left>
      <right/>
      <top style="thin">
        <color indexed="64"/>
      </top>
      <bottom style="hair">
        <color auto="1"/>
      </bottom>
      <diagonal/>
    </border>
    <border>
      <left/>
      <right style="thin">
        <color indexed="64"/>
      </right>
      <top style="hair">
        <color auto="1"/>
      </top>
      <bottom/>
      <diagonal/>
    </border>
    <border>
      <left/>
      <right style="hair">
        <color indexed="64"/>
      </right>
      <top/>
      <bottom/>
      <diagonal/>
    </border>
    <border>
      <left style="hair">
        <color auto="1"/>
      </left>
      <right/>
      <top style="hair">
        <color auto="1"/>
      </top>
      <bottom/>
      <diagonal/>
    </border>
    <border>
      <left style="hair">
        <color auto="1"/>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auto="1"/>
      </right>
      <top style="thin">
        <color indexed="64"/>
      </top>
      <bottom style="hair">
        <color auto="1"/>
      </bottom>
      <diagonal/>
    </border>
    <border>
      <left style="hair">
        <color auto="1"/>
      </left>
      <right style="medium">
        <color indexed="64"/>
      </right>
      <top style="thin">
        <color indexed="64"/>
      </top>
      <bottom/>
      <diagonal/>
    </border>
    <border>
      <left style="medium">
        <color indexed="64"/>
      </left>
      <right/>
      <top/>
      <bottom/>
      <diagonal/>
    </border>
    <border>
      <left style="hair">
        <color auto="1"/>
      </left>
      <right style="medium">
        <color indexed="64"/>
      </right>
      <top/>
      <bottom/>
      <diagonal/>
    </border>
    <border>
      <left style="medium">
        <color indexed="64"/>
      </left>
      <right style="hair">
        <color auto="1"/>
      </right>
      <top style="hair">
        <color auto="1"/>
      </top>
      <bottom/>
      <diagonal/>
    </border>
    <border>
      <left style="hair">
        <color auto="1"/>
      </left>
      <right style="medium">
        <color indexed="64"/>
      </right>
      <top/>
      <bottom style="thin">
        <color indexed="64"/>
      </bottom>
      <diagonal/>
    </border>
    <border>
      <left style="thin">
        <color indexed="64"/>
      </left>
      <right style="medium">
        <color indexed="64"/>
      </right>
      <top style="thin">
        <color indexed="64"/>
      </top>
      <bottom style="hair">
        <color auto="1"/>
      </bottom>
      <diagonal/>
    </border>
    <border>
      <left style="medium">
        <color indexed="64"/>
      </left>
      <right style="hair">
        <color auto="1"/>
      </right>
      <top style="hair">
        <color auto="1"/>
      </top>
      <bottom style="hair">
        <color auto="1"/>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thin">
        <color indexed="64"/>
      </bottom>
      <diagonal/>
    </border>
    <border>
      <left style="medium">
        <color indexed="64"/>
      </left>
      <right/>
      <top style="thin">
        <color indexed="64"/>
      </top>
      <bottom style="thin">
        <color indexed="64"/>
      </bottom>
      <diagonal/>
    </border>
    <border>
      <left style="medium">
        <color indexed="64"/>
      </left>
      <right style="hair">
        <color auto="1"/>
      </right>
      <top/>
      <bottom style="hair">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medium">
        <color indexed="64"/>
      </right>
      <top style="thin">
        <color indexed="64"/>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right style="medium">
        <color indexed="64"/>
      </right>
      <top/>
      <bottom/>
      <diagonal/>
    </border>
    <border>
      <left style="thick">
        <color indexed="64"/>
      </left>
      <right style="thin">
        <color indexed="64"/>
      </right>
      <top style="thin">
        <color indexed="64"/>
      </top>
      <bottom style="thin">
        <color indexed="64"/>
      </bottom>
      <diagonal/>
    </border>
  </borders>
  <cellStyleXfs count="8">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9" fillId="0" borderId="0"/>
    <xf numFmtId="0" fontId="2" fillId="0" borderId="0"/>
    <xf numFmtId="0" fontId="71" fillId="0" borderId="0" applyFill="0" applyProtection="0"/>
    <xf numFmtId="0" fontId="96" fillId="0" borderId="0" applyNumberFormat="0" applyFill="0" applyBorder="0" applyAlignment="0" applyProtection="0"/>
  </cellStyleXfs>
  <cellXfs count="705">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10" fillId="0" borderId="0" xfId="0" applyFont="1" applyAlignment="1">
      <alignment horizontal="left" vertical="center" indent="6"/>
    </xf>
    <xf numFmtId="0" fontId="11" fillId="0" borderId="0" xfId="0" applyFont="1" applyAlignment="1">
      <alignment horizontal="left" vertical="center" indent="12"/>
    </xf>
    <xf numFmtId="0" fontId="5" fillId="0" borderId="0" xfId="0" applyFont="1" applyAlignment="1">
      <alignment horizontal="right"/>
    </xf>
    <xf numFmtId="0" fontId="3" fillId="0" borderId="0" xfId="0" applyFont="1" applyAlignment="1">
      <alignment vertical="center"/>
    </xf>
    <xf numFmtId="0" fontId="3" fillId="0" borderId="0" xfId="0" applyFont="1" applyAlignment="1">
      <alignment horizontal="left" vertical="center" wrapText="1"/>
    </xf>
    <xf numFmtId="0" fontId="12" fillId="0" borderId="0" xfId="0" applyFont="1" applyAlignment="1">
      <alignment horizontal="center"/>
    </xf>
    <xf numFmtId="0" fontId="8" fillId="0" borderId="1" xfId="0" applyFont="1" applyBorder="1" applyAlignment="1">
      <alignment horizontal="left" vertical="center" wrapText="1"/>
    </xf>
    <xf numFmtId="0" fontId="9" fillId="0" borderId="0" xfId="0" applyFont="1" applyAlignment="1">
      <alignment wrapText="1"/>
    </xf>
    <xf numFmtId="0" fontId="16" fillId="0" borderId="0" xfId="0" applyFont="1"/>
    <xf numFmtId="9" fontId="0" fillId="0" borderId="0" xfId="0" applyNumberFormat="1"/>
    <xf numFmtId="0" fontId="0" fillId="0" borderId="9" xfId="0" applyBorder="1"/>
    <xf numFmtId="0" fontId="0" fillId="0" borderId="11" xfId="0" applyBorder="1"/>
    <xf numFmtId="0" fontId="0" fillId="0" borderId="0" xfId="0" applyAlignment="1">
      <alignment horizontal="center"/>
    </xf>
    <xf numFmtId="43" fontId="0" fillId="0" borderId="0" xfId="0" applyNumberFormat="1" applyAlignment="1">
      <alignment horizontal="center"/>
    </xf>
    <xf numFmtId="0" fontId="16" fillId="0" borderId="11" xfId="0" applyFont="1" applyBorder="1"/>
    <xf numFmtId="0" fontId="16" fillId="0" borderId="11" xfId="0" applyFont="1" applyBorder="1" applyAlignment="1">
      <alignment horizontal="right"/>
    </xf>
    <xf numFmtId="0" fontId="0" fillId="0" borderId="0" xfId="0" applyAlignment="1">
      <alignment horizontal="right"/>
    </xf>
    <xf numFmtId="0" fontId="16" fillId="0" borderId="0" xfId="0" applyFont="1" applyAlignment="1">
      <alignment horizontal="right"/>
    </xf>
    <xf numFmtId="164" fontId="0" fillId="0" borderId="0" xfId="0" applyNumberFormat="1" applyAlignment="1">
      <alignment horizontal="right" vertical="top"/>
    </xf>
    <xf numFmtId="0" fontId="19" fillId="0" borderId="0" xfId="4"/>
    <xf numFmtId="164" fontId="0" fillId="0" borderId="11" xfId="0" applyNumberFormat="1" applyBorder="1" applyAlignment="1">
      <alignment horizontal="right" vertical="top"/>
    </xf>
    <xf numFmtId="164" fontId="16" fillId="0" borderId="0" xfId="0" applyNumberFormat="1" applyFont="1" applyAlignment="1">
      <alignment horizontal="right" vertical="top"/>
    </xf>
    <xf numFmtId="43" fontId="0" fillId="0" borderId="0" xfId="0" applyNumberFormat="1"/>
    <xf numFmtId="164" fontId="16" fillId="0" borderId="0" xfId="0" applyNumberFormat="1" applyFont="1"/>
    <xf numFmtId="164" fontId="0" fillId="0" borderId="0" xfId="0" applyNumberFormat="1"/>
    <xf numFmtId="164" fontId="16" fillId="0" borderId="0" xfId="1" applyNumberFormat="1" applyFont="1"/>
    <xf numFmtId="164" fontId="16" fillId="0" borderId="0" xfId="1" applyNumberFormat="1" applyFont="1" applyBorder="1"/>
    <xf numFmtId="164" fontId="16" fillId="0" borderId="11" xfId="1" applyNumberFormat="1" applyFont="1" applyBorder="1"/>
    <xf numFmtId="167" fontId="16" fillId="0" borderId="0" xfId="2" applyNumberFormat="1" applyFont="1"/>
    <xf numFmtId="167" fontId="16" fillId="7" borderId="0" xfId="0" applyNumberFormat="1" applyFont="1" applyFill="1"/>
    <xf numFmtId="167" fontId="16" fillId="0" borderId="0" xfId="2" applyNumberFormat="1" applyFont="1" applyFill="1"/>
    <xf numFmtId="167" fontId="16" fillId="0" borderId="0" xfId="0" applyNumberFormat="1" applyFont="1"/>
    <xf numFmtId="44" fontId="0" fillId="0" borderId="0" xfId="0" applyNumberFormat="1"/>
    <xf numFmtId="167" fontId="0" fillId="0" borderId="0" xfId="0" applyNumberFormat="1"/>
    <xf numFmtId="164" fontId="0" fillId="0" borderId="9" xfId="0" applyNumberFormat="1" applyBorder="1" applyAlignment="1">
      <alignment horizontal="right" vertical="top"/>
    </xf>
    <xf numFmtId="164" fontId="16" fillId="0" borderId="11" xfId="0" applyNumberFormat="1" applyFont="1" applyBorder="1"/>
    <xf numFmtId="167" fontId="16" fillId="8" borderId="0" xfId="2" applyNumberFormat="1" applyFont="1" applyFill="1"/>
    <xf numFmtId="43" fontId="0" fillId="0" borderId="0" xfId="1" applyFont="1"/>
    <xf numFmtId="167" fontId="16" fillId="7" borderId="0" xfId="2" applyNumberFormat="1" applyFont="1" applyFill="1"/>
    <xf numFmtId="164" fontId="0" fillId="0" borderId="11" xfId="0" applyNumberFormat="1" applyBorder="1"/>
    <xf numFmtId="0" fontId="21" fillId="0" borderId="0" xfId="0" applyFont="1"/>
    <xf numFmtId="0" fontId="22" fillId="0" borderId="0" xfId="0" applyFont="1"/>
    <xf numFmtId="0" fontId="22" fillId="0" borderId="0" xfId="0" applyFont="1" applyAlignment="1">
      <alignment wrapText="1"/>
    </xf>
    <xf numFmtId="164" fontId="8" fillId="0" borderId="1" xfId="1" applyNumberFormat="1" applyFont="1" applyFill="1" applyBorder="1" applyAlignment="1">
      <alignment horizontal="left" vertical="center" wrapText="1"/>
    </xf>
    <xf numFmtId="5" fontId="8" fillId="0" borderId="1" xfId="2" applyNumberFormat="1" applyFont="1" applyFill="1" applyBorder="1" applyAlignment="1">
      <alignment horizontal="left" vertical="center" wrapText="1"/>
    </xf>
    <xf numFmtId="9" fontId="8" fillId="0" borderId="1" xfId="0" applyNumberFormat="1" applyFont="1" applyBorder="1" applyAlignment="1">
      <alignment horizontal="left" vertical="center" wrapText="1"/>
    </xf>
    <xf numFmtId="9" fontId="8" fillId="0" borderId="1" xfId="3" applyFont="1" applyFill="1" applyBorder="1" applyAlignment="1">
      <alignment horizontal="left" vertical="center" wrapText="1"/>
    </xf>
    <xf numFmtId="166" fontId="8" fillId="0" borderId="1" xfId="0" applyNumberFormat="1" applyFont="1" applyBorder="1" applyAlignment="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165" fontId="8" fillId="0" borderId="1" xfId="2" applyNumberFormat="1" applyFont="1" applyFill="1" applyBorder="1" applyAlignment="1">
      <alignment horizontal="left" vertical="center" wrapText="1"/>
    </xf>
    <xf numFmtId="2" fontId="8" fillId="0" borderId="1" xfId="0" applyNumberFormat="1" applyFont="1" applyBorder="1" applyAlignment="1">
      <alignment horizontal="left" vertical="center" wrapText="1"/>
    </xf>
    <xf numFmtId="0" fontId="14" fillId="0" borderId="0" xfId="0" applyFont="1" applyAlignment="1">
      <alignment horizontal="center" vertical="center"/>
    </xf>
    <xf numFmtId="0" fontId="21" fillId="0" borderId="0" xfId="0" applyFont="1" applyAlignment="1">
      <alignment horizontal="center" vertical="center"/>
    </xf>
    <xf numFmtId="0" fontId="18" fillId="0" borderId="0" xfId="0" applyFont="1" applyAlignment="1">
      <alignment wrapText="1"/>
    </xf>
    <xf numFmtId="0" fontId="18" fillId="0" borderId="0" xfId="0" applyFont="1"/>
    <xf numFmtId="0" fontId="26" fillId="0" borderId="0" xfId="0" applyFont="1" applyAlignment="1">
      <alignment horizontal="center" vertical="center"/>
    </xf>
    <xf numFmtId="0" fontId="23" fillId="7"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xf>
    <xf numFmtId="0" fontId="23" fillId="0" borderId="0" xfId="0" applyFont="1" applyAlignment="1">
      <alignment horizontal="center"/>
    </xf>
    <xf numFmtId="5" fontId="8" fillId="0" borderId="0" xfId="2" applyNumberFormat="1" applyFont="1" applyAlignment="1">
      <alignment vertical="center"/>
    </xf>
    <xf numFmtId="0" fontId="8" fillId="3" borderId="1" xfId="2"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0" fillId="0" borderId="0" xfId="0" applyFont="1" applyAlignment="1">
      <alignment horizontal="center" vertical="center"/>
    </xf>
    <xf numFmtId="168" fontId="0" fillId="0" borderId="0" xfId="3" applyNumberFormat="1" applyFont="1" applyAlignment="1">
      <alignment horizontal="center"/>
    </xf>
    <xf numFmtId="168" fontId="0" fillId="0" borderId="11" xfId="3" applyNumberFormat="1" applyFont="1" applyBorder="1" applyAlignment="1">
      <alignment horizontal="center"/>
    </xf>
    <xf numFmtId="0" fontId="0" fillId="0" borderId="0" xfId="0" applyAlignment="1">
      <alignment horizontal="center" vertical="center"/>
    </xf>
    <xf numFmtId="0" fontId="16" fillId="0" borderId="11" xfId="0" applyFont="1" applyBorder="1" applyAlignment="1">
      <alignment horizontal="center" vertical="center"/>
    </xf>
    <xf numFmtId="164" fontId="0" fillId="0" borderId="0" xfId="1" applyNumberFormat="1" applyFont="1" applyAlignment="1">
      <alignment horizontal="center" vertical="center"/>
    </xf>
    <xf numFmtId="164" fontId="0" fillId="0" borderId="11" xfId="1" applyNumberFormat="1" applyFont="1" applyBorder="1" applyAlignment="1">
      <alignment horizontal="center" vertical="center"/>
    </xf>
    <xf numFmtId="0" fontId="2" fillId="0" borderId="0" xfId="5" applyAlignment="1">
      <alignment vertical="center" wrapText="1"/>
    </xf>
    <xf numFmtId="0" fontId="27" fillId="0" borderId="0" xfId="0" applyFont="1"/>
    <xf numFmtId="0" fontId="28" fillId="0" borderId="0" xfId="0" applyFont="1"/>
    <xf numFmtId="0" fontId="30" fillId="0" borderId="0" xfId="0" applyFont="1"/>
    <xf numFmtId="0" fontId="14" fillId="10" borderId="0" xfId="0" applyFont="1" applyFill="1"/>
    <xf numFmtId="0" fontId="32" fillId="10" borderId="0" xfId="0" applyFont="1" applyFill="1"/>
    <xf numFmtId="0" fontId="14" fillId="0" borderId="0" xfId="0" applyFont="1"/>
    <xf numFmtId="0" fontId="32" fillId="0" borderId="0" xfId="0" applyFont="1"/>
    <xf numFmtId="0" fontId="33" fillId="10" borderId="0" xfId="0" applyFont="1" applyFill="1"/>
    <xf numFmtId="0" fontId="23" fillId="3" borderId="1" xfId="0" applyFont="1" applyFill="1" applyBorder="1" applyAlignment="1">
      <alignment horizontal="center" vertical="center" wrapText="1"/>
    </xf>
    <xf numFmtId="0" fontId="23" fillId="0" borderId="0" xfId="0" applyFont="1"/>
    <xf numFmtId="0" fontId="5" fillId="0" borderId="0" xfId="0" applyFont="1" applyAlignment="1">
      <alignment horizontal="center"/>
    </xf>
    <xf numFmtId="0" fontId="5" fillId="0" borderId="0" xfId="0" applyFont="1" applyAlignment="1">
      <alignment horizontal="center" vertical="center"/>
    </xf>
    <xf numFmtId="0" fontId="33" fillId="0" borderId="0" xfId="0" applyFont="1"/>
    <xf numFmtId="0" fontId="37" fillId="11" borderId="6" xfId="0" applyFont="1" applyFill="1" applyBorder="1" applyAlignment="1">
      <alignment horizontal="center" vertical="center"/>
    </xf>
    <xf numFmtId="0" fontId="37" fillId="12" borderId="8" xfId="0" applyFont="1" applyFill="1" applyBorder="1" applyAlignment="1">
      <alignment horizontal="center" vertical="center"/>
    </xf>
    <xf numFmtId="0" fontId="37" fillId="13" borderId="8" xfId="0" applyFont="1" applyFill="1" applyBorder="1" applyAlignment="1">
      <alignment horizontal="center" vertical="center"/>
    </xf>
    <xf numFmtId="0" fontId="5" fillId="0" borderId="1" xfId="0" applyFont="1" applyBorder="1" applyAlignment="1">
      <alignment wrapText="1"/>
    </xf>
    <xf numFmtId="0" fontId="5" fillId="0" borderId="1" xfId="0" applyFont="1" applyBorder="1" applyAlignment="1">
      <alignment horizontal="left" vertical="center" wrapText="1"/>
    </xf>
    <xf numFmtId="0" fontId="37" fillId="14" borderId="8" xfId="0" applyFont="1" applyFill="1" applyBorder="1" applyAlignment="1">
      <alignment horizontal="center" vertical="center"/>
    </xf>
    <xf numFmtId="0" fontId="38" fillId="0" borderId="0" xfId="0" applyFont="1"/>
    <xf numFmtId="49" fontId="8" fillId="3" borderId="1" xfId="0" applyNumberFormat="1" applyFont="1" applyFill="1" applyBorder="1" applyAlignment="1">
      <alignment horizontal="left" vertical="center" wrapText="1"/>
    </xf>
    <xf numFmtId="169" fontId="5" fillId="5" borderId="1" xfId="0" applyNumberFormat="1" applyFont="1" applyFill="1"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16" fillId="0" borderId="11" xfId="0" applyFont="1" applyBorder="1" applyAlignment="1">
      <alignment horizontal="left"/>
    </xf>
    <xf numFmtId="14" fontId="16" fillId="0" borderId="11" xfId="0" applyNumberFormat="1" applyFont="1" applyBorder="1" applyAlignment="1">
      <alignment horizontal="left"/>
    </xf>
    <xf numFmtId="9" fontId="0" fillId="0" borderId="0" xfId="0" applyNumberFormat="1" applyAlignment="1">
      <alignment horizontal="left"/>
    </xf>
    <xf numFmtId="170" fontId="0" fillId="0" borderId="0" xfId="0" applyNumberFormat="1" applyAlignment="1">
      <alignment horizontal="left"/>
    </xf>
    <xf numFmtId="0" fontId="19" fillId="0" borderId="0" xfId="4" applyAlignment="1">
      <alignment horizontal="left"/>
    </xf>
    <xf numFmtId="0" fontId="0" fillId="0" borderId="11" xfId="0" applyBorder="1" applyAlignment="1">
      <alignment horizontal="left"/>
    </xf>
    <xf numFmtId="9" fontId="0" fillId="0" borderId="11" xfId="0" applyNumberFormat="1" applyBorder="1" applyAlignment="1">
      <alignment horizontal="left"/>
    </xf>
    <xf numFmtId="0" fontId="16" fillId="0" borderId="0" xfId="0" applyFont="1" applyAlignment="1">
      <alignment horizontal="left"/>
    </xf>
    <xf numFmtId="171" fontId="0" fillId="0" borderId="0" xfId="0" applyNumberFormat="1" applyAlignment="1">
      <alignment horizontal="left"/>
    </xf>
    <xf numFmtId="172" fontId="0" fillId="0" borderId="0" xfId="0" applyNumberFormat="1" applyAlignment="1">
      <alignment horizontal="left"/>
    </xf>
    <xf numFmtId="173" fontId="0" fillId="0" borderId="0" xfId="0" applyNumberFormat="1" applyAlignment="1">
      <alignment horizontal="left"/>
    </xf>
    <xf numFmtId="174" fontId="0" fillId="0" borderId="0" xfId="0" applyNumberFormat="1" applyAlignment="1">
      <alignment horizontal="left"/>
    </xf>
    <xf numFmtId="175" fontId="0" fillId="0" borderId="0" xfId="0" applyNumberFormat="1" applyAlignment="1">
      <alignment horizontal="left"/>
    </xf>
    <xf numFmtId="43" fontId="0" fillId="0" borderId="0" xfId="0" applyNumberFormat="1" applyAlignment="1">
      <alignment horizontal="left"/>
    </xf>
    <xf numFmtId="176" fontId="0" fillId="0" borderId="0" xfId="0" applyNumberFormat="1" applyAlignment="1">
      <alignment horizontal="left"/>
    </xf>
    <xf numFmtId="177" fontId="0" fillId="0" borderId="0" xfId="0" applyNumberFormat="1" applyAlignment="1">
      <alignment horizontal="left"/>
    </xf>
    <xf numFmtId="178" fontId="0" fillId="0" borderId="0" xfId="0" applyNumberFormat="1" applyAlignment="1">
      <alignment horizontal="left"/>
    </xf>
    <xf numFmtId="179" fontId="0" fillId="0" borderId="0" xfId="0" applyNumberFormat="1" applyAlignment="1">
      <alignment horizontal="left"/>
    </xf>
    <xf numFmtId="180" fontId="0" fillId="0" borderId="0" xfId="0" applyNumberFormat="1" applyAlignment="1">
      <alignment horizontal="left"/>
    </xf>
    <xf numFmtId="181" fontId="0" fillId="0" borderId="0" xfId="0" applyNumberFormat="1" applyAlignment="1">
      <alignment horizontal="left"/>
    </xf>
    <xf numFmtId="182" fontId="0" fillId="0" borderId="0" xfId="0" applyNumberFormat="1" applyAlignment="1">
      <alignment horizontal="left"/>
    </xf>
    <xf numFmtId="183" fontId="0" fillId="0" borderId="0" xfId="0" applyNumberFormat="1" applyAlignment="1">
      <alignment horizontal="left"/>
    </xf>
    <xf numFmtId="184" fontId="0" fillId="0" borderId="0" xfId="0" applyNumberFormat="1" applyAlignment="1">
      <alignment horizontal="left"/>
    </xf>
    <xf numFmtId="185" fontId="0" fillId="0" borderId="0" xfId="0" applyNumberFormat="1" applyAlignment="1">
      <alignment horizontal="left"/>
    </xf>
    <xf numFmtId="186" fontId="0" fillId="0" borderId="0" xfId="0" applyNumberFormat="1" applyAlignment="1">
      <alignment horizontal="left"/>
    </xf>
    <xf numFmtId="187" fontId="0" fillId="0" borderId="0" xfId="0" applyNumberFormat="1" applyAlignment="1">
      <alignment horizontal="left"/>
    </xf>
    <xf numFmtId="188" fontId="0" fillId="0" borderId="0" xfId="0" applyNumberFormat="1" applyAlignment="1">
      <alignment horizontal="left"/>
    </xf>
    <xf numFmtId="189" fontId="0" fillId="0" borderId="0" xfId="0" applyNumberFormat="1" applyAlignment="1">
      <alignment horizontal="left"/>
    </xf>
    <xf numFmtId="190" fontId="0" fillId="0" borderId="0" xfId="0" applyNumberFormat="1" applyAlignment="1">
      <alignment horizontal="left"/>
    </xf>
    <xf numFmtId="191" fontId="0" fillId="0" borderId="0" xfId="0" applyNumberFormat="1" applyAlignment="1">
      <alignment horizontal="left"/>
    </xf>
    <xf numFmtId="192" fontId="0" fillId="0" borderId="0" xfId="0" applyNumberFormat="1" applyAlignment="1">
      <alignment horizontal="left"/>
    </xf>
    <xf numFmtId="193" fontId="0" fillId="0" borderId="0" xfId="0" applyNumberFormat="1" applyAlignment="1">
      <alignment horizontal="left"/>
    </xf>
    <xf numFmtId="194" fontId="0" fillId="0" borderId="0" xfId="0" applyNumberFormat="1" applyAlignment="1">
      <alignment horizontal="left"/>
    </xf>
    <xf numFmtId="195" fontId="0" fillId="0" borderId="0" xfId="0" applyNumberFormat="1" applyAlignment="1">
      <alignment horizontal="left"/>
    </xf>
    <xf numFmtId="196" fontId="0" fillId="0" borderId="0" xfId="0" applyNumberFormat="1" applyAlignment="1">
      <alignment horizontal="left"/>
    </xf>
    <xf numFmtId="197" fontId="0" fillId="0" borderId="0" xfId="0" applyNumberFormat="1" applyAlignment="1">
      <alignment horizontal="left"/>
    </xf>
    <xf numFmtId="195" fontId="0" fillId="0" borderId="11" xfId="0" applyNumberFormat="1" applyBorder="1" applyAlignment="1">
      <alignment horizontal="left"/>
    </xf>
    <xf numFmtId="14" fontId="0" fillId="0" borderId="11" xfId="0" applyNumberFormat="1" applyBorder="1" applyAlignment="1">
      <alignment horizontal="left"/>
    </xf>
    <xf numFmtId="3" fontId="5" fillId="5" borderId="1" xfId="0" applyNumberFormat="1" applyFont="1" applyFill="1" applyBorder="1" applyAlignment="1">
      <alignment horizontal="center" vertical="center"/>
    </xf>
    <xf numFmtId="0" fontId="0" fillId="10" borderId="0" xfId="0" applyFill="1"/>
    <xf numFmtId="0" fontId="29" fillId="10" borderId="0" xfId="0" applyFont="1" applyFill="1"/>
    <xf numFmtId="0" fontId="39" fillId="10" borderId="0" xfId="0" applyFont="1" applyFill="1"/>
    <xf numFmtId="0" fontId="17" fillId="0" borderId="0" xfId="0" applyFont="1"/>
    <xf numFmtId="0" fontId="29" fillId="0" borderId="0" xfId="0" applyFont="1"/>
    <xf numFmtId="0" fontId="16" fillId="0" borderId="0" xfId="0" applyFont="1" applyAlignment="1">
      <alignment vertical="top"/>
    </xf>
    <xf numFmtId="0" fontId="0" fillId="0" borderId="0" xfId="0" applyAlignment="1">
      <alignment vertical="top"/>
    </xf>
    <xf numFmtId="9" fontId="0" fillId="0" borderId="0" xfId="0" applyNumberFormat="1" applyAlignment="1">
      <alignment horizontal="center"/>
    </xf>
    <xf numFmtId="9" fontId="0" fillId="0" borderId="11" xfId="0" applyNumberFormat="1" applyBorder="1" applyAlignment="1">
      <alignment horizontal="center"/>
    </xf>
    <xf numFmtId="0" fontId="16" fillId="0" borderId="0" xfId="0" applyFont="1" applyAlignment="1">
      <alignment horizontal="center"/>
    </xf>
    <xf numFmtId="167" fontId="16" fillId="0" borderId="0" xfId="2" applyNumberFormat="1" applyFont="1" applyFill="1" applyBorder="1"/>
    <xf numFmtId="0" fontId="13" fillId="0" borderId="0" xfId="0" applyFont="1"/>
    <xf numFmtId="0" fontId="40" fillId="0" borderId="0" xfId="0" applyFont="1"/>
    <xf numFmtId="0" fontId="42" fillId="0" borderId="0" xfId="0" applyFont="1" applyAlignment="1">
      <alignment horizontal="left" vertical="center"/>
    </xf>
    <xf numFmtId="0" fontId="8" fillId="10" borderId="0" xfId="0" applyFont="1" applyFill="1"/>
    <xf numFmtId="0" fontId="8" fillId="0" borderId="1" xfId="0"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horizontal="center" vertical="center"/>
    </xf>
    <xf numFmtId="5" fontId="8" fillId="0" borderId="0" xfId="2" applyNumberFormat="1" applyFont="1" applyAlignment="1">
      <alignment horizontal="center" vertical="center"/>
    </xf>
    <xf numFmtId="0" fontId="3" fillId="0" borderId="0" xfId="0" applyFont="1" applyAlignment="1">
      <alignment horizontal="center" vertical="center"/>
    </xf>
    <xf numFmtId="166" fontId="8" fillId="0" borderId="1" xfId="0" applyNumberFormat="1" applyFont="1" applyBorder="1" applyAlignment="1">
      <alignment horizontal="center" vertical="center" wrapText="1"/>
    </xf>
    <xf numFmtId="0" fontId="5" fillId="0" borderId="0" xfId="0" applyFont="1" applyAlignment="1">
      <alignment horizontal="left" vertical="center" wrapText="1"/>
    </xf>
    <xf numFmtId="37" fontId="5" fillId="0" borderId="0" xfId="0" applyNumberFormat="1" applyFont="1" applyAlignment="1">
      <alignment horizontal="center" vertical="center" wrapText="1"/>
    </xf>
    <xf numFmtId="37" fontId="5" fillId="0" borderId="0" xfId="0" applyNumberFormat="1" applyFont="1" applyAlignment="1">
      <alignment horizontal="center" vertical="center"/>
    </xf>
    <xf numFmtId="0" fontId="44" fillId="0" borderId="0" xfId="0" applyFont="1" applyAlignment="1">
      <alignment horizontal="center" vertical="center" wrapText="1"/>
    </xf>
    <xf numFmtId="0" fontId="41"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wrapText="1"/>
    </xf>
    <xf numFmtId="0" fontId="45" fillId="0" borderId="0" xfId="0" applyFont="1" applyAlignment="1">
      <alignment horizontal="left" vertical="center"/>
    </xf>
    <xf numFmtId="0" fontId="20" fillId="6" borderId="6" xfId="0" applyFont="1" applyFill="1" applyBorder="1" applyAlignment="1">
      <alignment horizontal="center" vertical="center"/>
    </xf>
    <xf numFmtId="0" fontId="22" fillId="3" borderId="6" xfId="0" applyFont="1" applyFill="1" applyBorder="1" applyAlignment="1">
      <alignment horizontal="center" vertical="center" wrapText="1"/>
    </xf>
    <xf numFmtId="0" fontId="46" fillId="15" borderId="0" xfId="0" applyFont="1" applyFill="1"/>
    <xf numFmtId="0" fontId="8" fillId="3" borderId="1" xfId="0" applyFont="1" applyFill="1" applyBorder="1" applyAlignment="1">
      <alignment horizontal="left" vertical="center" wrapText="1"/>
    </xf>
    <xf numFmtId="0" fontId="47" fillId="15" borderId="0" xfId="0" applyFont="1" applyFill="1"/>
    <xf numFmtId="0" fontId="48" fillId="15" borderId="0" xfId="0" applyFont="1" applyFill="1"/>
    <xf numFmtId="0" fontId="37" fillId="15" borderId="0" xfId="0" applyFont="1" applyFill="1"/>
    <xf numFmtId="0" fontId="49" fillId="0" borderId="21" xfId="0" applyFont="1" applyBorder="1" applyAlignment="1">
      <alignment vertical="top"/>
    </xf>
    <xf numFmtId="0" fontId="50" fillId="0" borderId="0" xfId="0" applyFont="1"/>
    <xf numFmtId="0" fontId="0" fillId="0" borderId="0" xfId="0" applyAlignment="1">
      <alignment wrapText="1"/>
    </xf>
    <xf numFmtId="0" fontId="16" fillId="7" borderId="10" xfId="0" applyFont="1" applyFill="1" applyBorder="1" applyAlignment="1">
      <alignment vertical="top"/>
    </xf>
    <xf numFmtId="0" fontId="32" fillId="6" borderId="10" xfId="0" applyFont="1" applyFill="1" applyBorder="1" applyAlignment="1">
      <alignment vertical="top"/>
    </xf>
    <xf numFmtId="0" fontId="51" fillId="0" borderId="0" xfId="0" applyFont="1"/>
    <xf numFmtId="0" fontId="0" fillId="0" borderId="0" xfId="0" applyAlignment="1">
      <alignment vertical="top" wrapText="1"/>
    </xf>
    <xf numFmtId="0" fontId="53" fillId="10" borderId="0" xfId="0" applyFont="1" applyFill="1"/>
    <xf numFmtId="0" fontId="54" fillId="0" borderId="0" xfId="5" applyFont="1" applyAlignment="1">
      <alignment vertical="center"/>
    </xf>
    <xf numFmtId="0" fontId="54" fillId="0" borderId="0" xfId="0" applyFont="1" applyAlignment="1">
      <alignment horizontal="left"/>
    </xf>
    <xf numFmtId="0" fontId="5" fillId="0" borderId="1" xfId="0" applyFont="1" applyBorder="1" applyAlignment="1">
      <alignment vertical="center" wrapText="1"/>
    </xf>
    <xf numFmtId="5" fontId="5" fillId="5" borderId="1" xfId="2" applyNumberFormat="1" applyFont="1" applyFill="1" applyBorder="1" applyAlignment="1">
      <alignment vertical="center"/>
    </xf>
    <xf numFmtId="3" fontId="5" fillId="5" borderId="1" xfId="0" applyNumberFormat="1" applyFont="1" applyFill="1" applyBorder="1" applyAlignment="1">
      <alignment vertical="center"/>
    </xf>
    <xf numFmtId="0" fontId="56" fillId="0" borderId="0" xfId="0" applyFont="1"/>
    <xf numFmtId="0" fontId="57" fillId="0" borderId="0" xfId="0" applyFont="1" applyAlignment="1">
      <alignment horizontal="left" vertical="top" wrapText="1"/>
    </xf>
    <xf numFmtId="0" fontId="16" fillId="16" borderId="10" xfId="0" applyFont="1" applyFill="1" applyBorder="1" applyAlignment="1">
      <alignment vertical="top"/>
    </xf>
    <xf numFmtId="0" fontId="16" fillId="16" borderId="10" xfId="0" applyFont="1" applyFill="1" applyBorder="1" applyAlignment="1">
      <alignment vertical="top" wrapText="1"/>
    </xf>
    <xf numFmtId="0" fontId="58" fillId="0" borderId="0" xfId="0" applyFont="1"/>
    <xf numFmtId="0" fontId="56" fillId="5" borderId="0" xfId="0" applyFont="1" applyFill="1"/>
    <xf numFmtId="0" fontId="0" fillId="5" borderId="0" xfId="0" applyFill="1" applyAlignment="1">
      <alignment horizontal="center"/>
    </xf>
    <xf numFmtId="0" fontId="0" fillId="5" borderId="0" xfId="0" applyFill="1"/>
    <xf numFmtId="0" fontId="32" fillId="10" borderId="10" xfId="0" applyFont="1" applyFill="1" applyBorder="1" applyAlignment="1">
      <alignment vertical="top"/>
    </xf>
    <xf numFmtId="0" fontId="32" fillId="6" borderId="10" xfId="0" applyFont="1" applyFill="1" applyBorder="1" applyAlignment="1">
      <alignment vertical="top" wrapText="1"/>
    </xf>
    <xf numFmtId="3" fontId="0" fillId="0" borderId="0" xfId="0" applyNumberFormat="1"/>
    <xf numFmtId="0" fontId="8" fillId="0" borderId="1" xfId="0" applyFont="1" applyBorder="1" applyAlignment="1">
      <alignment horizontal="left" vertical="top" wrapText="1"/>
    </xf>
    <xf numFmtId="0" fontId="8" fillId="0" borderId="0" xfId="0" applyFont="1" applyAlignment="1">
      <alignment vertical="top"/>
    </xf>
    <xf numFmtId="0" fontId="60" fillId="0" borderId="0" xfId="0" applyFont="1"/>
    <xf numFmtId="169" fontId="0" fillId="0" borderId="22" xfId="0" applyNumberFormat="1" applyBorder="1" applyAlignment="1">
      <alignment horizontal="center"/>
    </xf>
    <xf numFmtId="169" fontId="0" fillId="0" borderId="9" xfId="0" applyNumberFormat="1" applyBorder="1" applyAlignment="1">
      <alignment horizontal="center"/>
    </xf>
    <xf numFmtId="169" fontId="0" fillId="0" borderId="23" xfId="0" applyNumberFormat="1" applyBorder="1" applyAlignment="1">
      <alignment horizontal="center"/>
    </xf>
    <xf numFmtId="169" fontId="0" fillId="0" borderId="24" xfId="0" applyNumberFormat="1" applyBorder="1" applyAlignment="1">
      <alignment horizontal="center"/>
    </xf>
    <xf numFmtId="169" fontId="0" fillId="0" borderId="10" xfId="0" applyNumberFormat="1" applyBorder="1" applyAlignment="1">
      <alignment horizontal="center"/>
    </xf>
    <xf numFmtId="169" fontId="0" fillId="0" borderId="25" xfId="0" applyNumberFormat="1" applyBorder="1" applyAlignment="1">
      <alignment horizontal="center"/>
    </xf>
    <xf numFmtId="169" fontId="0" fillId="0" borderId="11" xfId="0" applyNumberFormat="1" applyBorder="1" applyAlignment="1">
      <alignment horizontal="center"/>
    </xf>
    <xf numFmtId="169" fontId="0" fillId="0" borderId="26" xfId="0" applyNumberFormat="1" applyBorder="1" applyAlignment="1">
      <alignment horizontal="center"/>
    </xf>
    <xf numFmtId="169" fontId="0" fillId="0" borderId="0" xfId="0" applyNumberFormat="1"/>
    <xf numFmtId="0" fontId="5" fillId="0" borderId="24" xfId="0" applyFont="1" applyBorder="1"/>
    <xf numFmtId="0" fontId="5" fillId="0" borderId="25" xfId="0" applyFont="1" applyBorder="1"/>
    <xf numFmtId="3" fontId="0" fillId="0" borderId="24" xfId="0" applyNumberFormat="1" applyBorder="1" applyAlignment="1">
      <alignment horizontal="center"/>
    </xf>
    <xf numFmtId="3" fontId="0" fillId="0" borderId="10" xfId="0" applyNumberFormat="1" applyBorder="1" applyAlignment="1">
      <alignment horizontal="center"/>
    </xf>
    <xf numFmtId="3" fontId="0" fillId="0" borderId="25" xfId="0" applyNumberFormat="1" applyBorder="1" applyAlignment="1">
      <alignment horizontal="center"/>
    </xf>
    <xf numFmtId="3" fontId="0" fillId="0" borderId="11" xfId="0" applyNumberFormat="1" applyBorder="1" applyAlignment="1">
      <alignment horizontal="center"/>
    </xf>
    <xf numFmtId="3" fontId="0" fillId="0" borderId="26" xfId="0" applyNumberFormat="1" applyBorder="1" applyAlignment="1">
      <alignment horizontal="center"/>
    </xf>
    <xf numFmtId="0" fontId="53" fillId="10" borderId="0" xfId="0" applyFont="1" applyFill="1" applyAlignment="1">
      <alignment horizontal="center" vertical="center"/>
    </xf>
    <xf numFmtId="3" fontId="0" fillId="0" borderId="26" xfId="0" applyNumberFormat="1" applyBorder="1" applyAlignment="1">
      <alignment horizontal="center" vertical="center"/>
    </xf>
    <xf numFmtId="0" fontId="0" fillId="10" borderId="0" xfId="0" applyFill="1" applyAlignment="1">
      <alignment horizontal="center" vertical="center"/>
    </xf>
    <xf numFmtId="3" fontId="0" fillId="0" borderId="0" xfId="0" applyNumberFormat="1" applyAlignment="1">
      <alignment horizontal="center" vertical="center"/>
    </xf>
    <xf numFmtId="164" fontId="16" fillId="0" borderId="0" xfId="0" applyNumberFormat="1" applyFont="1" applyAlignment="1">
      <alignment horizontal="center" vertical="center"/>
    </xf>
    <xf numFmtId="0" fontId="61" fillId="9" borderId="14" xfId="0" applyFont="1" applyFill="1" applyBorder="1" applyAlignment="1">
      <alignment horizontal="center" vertical="center" textRotation="90"/>
    </xf>
    <xf numFmtId="0" fontId="5" fillId="0" borderId="22" xfId="0" applyFont="1" applyBorder="1"/>
    <xf numFmtId="0" fontId="0" fillId="0" borderId="0" xfId="0" applyAlignment="1">
      <alignment horizontal="right" wrapText="1"/>
    </xf>
    <xf numFmtId="0" fontId="53" fillId="0" borderId="0" xfId="0" applyFont="1"/>
    <xf numFmtId="0" fontId="62" fillId="10" borderId="0" xfId="0" applyFont="1" applyFill="1" applyAlignment="1">
      <alignment horizontal="left" vertical="center"/>
    </xf>
    <xf numFmtId="0" fontId="62" fillId="10" borderId="0" xfId="0" applyFont="1" applyFill="1"/>
    <xf numFmtId="0" fontId="64" fillId="0" borderId="0" xfId="0" applyFont="1" applyAlignment="1">
      <alignment vertical="center"/>
    </xf>
    <xf numFmtId="0" fontId="65" fillId="0" borderId="0" xfId="0" applyFont="1" applyAlignment="1">
      <alignment vertical="center"/>
    </xf>
    <xf numFmtId="0" fontId="28" fillId="8" borderId="0" xfId="0" applyFont="1" applyFill="1"/>
    <xf numFmtId="0" fontId="0" fillId="8" borderId="0" xfId="0" applyFill="1"/>
    <xf numFmtId="0" fontId="67" fillId="8" borderId="0" xfId="0" applyFont="1" applyFill="1"/>
    <xf numFmtId="198" fontId="35" fillId="8" borderId="0" xfId="0" applyNumberFormat="1" applyFont="1" applyFill="1"/>
    <xf numFmtId="15" fontId="35" fillId="8" borderId="0" xfId="0" applyNumberFormat="1" applyFont="1" applyFill="1"/>
    <xf numFmtId="0" fontId="2" fillId="0" borderId="0" xfId="5" applyAlignment="1">
      <alignment horizontal="center" vertical="center" wrapText="1"/>
    </xf>
    <xf numFmtId="0" fontId="55" fillId="0" borderId="0" xfId="5" applyFont="1" applyAlignment="1">
      <alignment horizontal="center" vertical="center" wrapText="1"/>
    </xf>
    <xf numFmtId="0" fontId="5" fillId="9" borderId="28" xfId="5" applyFont="1" applyFill="1" applyBorder="1" applyAlignment="1">
      <alignment horizontal="center" vertical="center" wrapText="1"/>
    </xf>
    <xf numFmtId="0" fontId="5" fillId="7" borderId="28" xfId="5" applyFont="1" applyFill="1" applyBorder="1" applyAlignment="1">
      <alignment horizontal="left" vertical="top" wrapText="1"/>
    </xf>
    <xf numFmtId="0" fontId="5" fillId="9" borderId="32" xfId="5" applyFont="1" applyFill="1" applyBorder="1" applyAlignment="1">
      <alignment horizontal="center" vertical="center" wrapText="1"/>
    </xf>
    <xf numFmtId="0" fontId="2" fillId="0" borderId="33" xfId="5" applyBorder="1" applyAlignment="1">
      <alignment vertical="center" wrapText="1"/>
    </xf>
    <xf numFmtId="0" fontId="2" fillId="0" borderId="27" xfId="5" applyBorder="1" applyAlignment="1">
      <alignment vertical="center" wrapText="1"/>
    </xf>
    <xf numFmtId="0" fontId="2" fillId="0" borderId="34" xfId="5" applyBorder="1" applyAlignment="1">
      <alignment vertical="center" wrapText="1"/>
    </xf>
    <xf numFmtId="0" fontId="2" fillId="3" borderId="32" xfId="5" applyFill="1" applyBorder="1" applyAlignment="1">
      <alignment vertical="center" wrapText="1"/>
    </xf>
    <xf numFmtId="0" fontId="2" fillId="3" borderId="27" xfId="5" applyFill="1" applyBorder="1" applyAlignment="1">
      <alignment vertical="center" wrapText="1"/>
    </xf>
    <xf numFmtId="0" fontId="2" fillId="3" borderId="34" xfId="5" applyFill="1" applyBorder="1" applyAlignment="1">
      <alignment vertical="center" wrapText="1"/>
    </xf>
    <xf numFmtId="0" fontId="5" fillId="9" borderId="35" xfId="5" applyFont="1" applyFill="1" applyBorder="1" applyAlignment="1">
      <alignment horizontal="center" vertical="center" wrapText="1"/>
    </xf>
    <xf numFmtId="0" fontId="2" fillId="0" borderId="15" xfId="5" applyBorder="1" applyAlignment="1">
      <alignment horizontal="center"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3" borderId="28" xfId="5" applyFill="1" applyBorder="1" applyAlignment="1">
      <alignment horizontal="center" vertical="center" wrapText="1"/>
    </xf>
    <xf numFmtId="0" fontId="2" fillId="3" borderId="16" xfId="5" applyFill="1" applyBorder="1" applyAlignment="1">
      <alignment horizontal="center" vertical="center" wrapText="1"/>
    </xf>
    <xf numFmtId="0" fontId="2" fillId="3" borderId="17" xfId="5" applyFill="1" applyBorder="1" applyAlignment="1">
      <alignment horizontal="center" vertical="center" wrapText="1"/>
    </xf>
    <xf numFmtId="0" fontId="13" fillId="0" borderId="0" xfId="0" applyFont="1" applyAlignment="1">
      <alignment vertical="top" wrapText="1"/>
    </xf>
    <xf numFmtId="0" fontId="16" fillId="3" borderId="10" xfId="0" applyFont="1" applyFill="1" applyBorder="1" applyAlignment="1">
      <alignment vertical="top"/>
    </xf>
    <xf numFmtId="0" fontId="68" fillId="3" borderId="10" xfId="0" applyFont="1" applyFill="1" applyBorder="1" applyAlignment="1">
      <alignment vertical="top"/>
    </xf>
    <xf numFmtId="0" fontId="68" fillId="3" borderId="10" xfId="0" applyFont="1" applyFill="1" applyBorder="1" applyAlignment="1">
      <alignment vertical="top" wrapText="1"/>
    </xf>
    <xf numFmtId="3" fontId="5" fillId="5" borderId="1" xfId="0" applyNumberFormat="1" applyFont="1" applyFill="1" applyBorder="1" applyAlignment="1">
      <alignment horizontal="center" vertical="center" wrapText="1"/>
    </xf>
    <xf numFmtId="169" fontId="5" fillId="5" borderId="1" xfId="1" applyNumberFormat="1" applyFont="1" applyFill="1" applyBorder="1" applyAlignment="1">
      <alignment horizontal="center" vertical="center"/>
    </xf>
    <xf numFmtId="169" fontId="8" fillId="3" borderId="1" xfId="0" applyNumberFormat="1" applyFont="1" applyFill="1" applyBorder="1" applyAlignment="1">
      <alignment horizontal="center" vertical="center" wrapText="1"/>
    </xf>
    <xf numFmtId="0" fontId="70" fillId="0" borderId="0" xfId="0" applyFont="1"/>
    <xf numFmtId="3" fontId="5" fillId="5" borderId="1" xfId="1" applyNumberFormat="1" applyFont="1" applyFill="1" applyBorder="1" applyAlignment="1">
      <alignment horizontal="center" vertical="center" wrapText="1"/>
    </xf>
    <xf numFmtId="169" fontId="8" fillId="3" borderId="1" xfId="2" applyNumberFormat="1" applyFont="1" applyFill="1" applyBorder="1" applyAlignment="1">
      <alignment horizontal="center" vertical="center" wrapText="1"/>
    </xf>
    <xf numFmtId="169" fontId="8" fillId="5" borderId="1" xfId="0" applyNumberFormat="1" applyFont="1" applyFill="1" applyBorder="1" applyAlignment="1">
      <alignment horizontal="center" vertical="center" wrapText="1"/>
    </xf>
    <xf numFmtId="169" fontId="34" fillId="5" borderId="1" xfId="0" applyNumberFormat="1" applyFont="1" applyFill="1" applyBorder="1" applyAlignment="1">
      <alignment horizontal="center" vertical="center"/>
    </xf>
    <xf numFmtId="0" fontId="23" fillId="0" borderId="0" xfId="0" applyFont="1" applyAlignment="1">
      <alignment horizontal="left" wrapText="1"/>
    </xf>
    <xf numFmtId="14" fontId="23" fillId="0" borderId="0" xfId="0" applyNumberFormat="1" applyFont="1" applyAlignment="1">
      <alignment horizontal="left" wrapText="1"/>
    </xf>
    <xf numFmtId="0" fontId="8" fillId="0" borderId="0" xfId="0" applyFont="1" applyAlignment="1">
      <alignment horizontal="left"/>
    </xf>
    <xf numFmtId="14" fontId="8" fillId="0" borderId="0" xfId="0" applyNumberFormat="1" applyFont="1" applyAlignment="1">
      <alignment horizontal="left"/>
    </xf>
    <xf numFmtId="0" fontId="8" fillId="0" borderId="11" xfId="0" applyFont="1" applyBorder="1" applyAlignment="1">
      <alignment horizontal="left" vertical="top" wrapText="1"/>
    </xf>
    <xf numFmtId="14" fontId="8" fillId="0" borderId="11" xfId="0" applyNumberFormat="1" applyFont="1" applyBorder="1" applyAlignment="1">
      <alignment horizontal="left" vertical="top" wrapText="1"/>
    </xf>
    <xf numFmtId="0" fontId="8" fillId="0" borderId="10" xfId="0" applyFont="1" applyBorder="1" applyAlignment="1">
      <alignment horizontal="center"/>
    </xf>
    <xf numFmtId="9" fontId="8" fillId="0" borderId="0" xfId="0" applyNumberFormat="1" applyFont="1" applyAlignment="1">
      <alignment horizontal="left"/>
    </xf>
    <xf numFmtId="3" fontId="8" fillId="0" borderId="0" xfId="0" applyNumberFormat="1" applyFont="1" applyAlignment="1">
      <alignment horizontal="left"/>
    </xf>
    <xf numFmtId="0" fontId="8" fillId="0" borderId="10" xfId="0" applyFont="1" applyBorder="1" applyAlignment="1">
      <alignment horizontal="left"/>
    </xf>
    <xf numFmtId="0" fontId="15" fillId="0" borderId="10" xfId="0" applyFont="1" applyBorder="1" applyAlignment="1">
      <alignment horizontal="left"/>
    </xf>
    <xf numFmtId="0" fontId="23" fillId="0" borderId="23" xfId="0" applyFont="1" applyBorder="1" applyAlignment="1">
      <alignment horizontal="center"/>
    </xf>
    <xf numFmtId="0" fontId="23" fillId="0" borderId="9" xfId="0" applyFont="1" applyBorder="1" applyAlignment="1">
      <alignment horizontal="left"/>
    </xf>
    <xf numFmtId="196" fontId="8" fillId="0" borderId="0" xfId="0" applyNumberFormat="1" applyFont="1" applyAlignment="1">
      <alignment horizontal="left"/>
    </xf>
    <xf numFmtId="197" fontId="8" fillId="0" borderId="0" xfId="0" applyNumberFormat="1" applyFont="1" applyAlignment="1">
      <alignment horizontal="left"/>
    </xf>
    <xf numFmtId="43" fontId="8" fillId="0" borderId="0" xfId="0" applyNumberFormat="1" applyFont="1" applyAlignment="1">
      <alignment horizontal="left"/>
    </xf>
    <xf numFmtId="195" fontId="8" fillId="0" borderId="0" xfId="0" applyNumberFormat="1" applyFont="1" applyAlignment="1">
      <alignment horizontal="left"/>
    </xf>
    <xf numFmtId="0" fontId="23" fillId="0" borderId="0" xfId="0" applyFont="1" applyAlignment="1">
      <alignment horizontal="left"/>
    </xf>
    <xf numFmtId="0" fontId="15" fillId="0" borderId="0" xfId="0" applyFont="1" applyAlignment="1">
      <alignment horizontal="left"/>
    </xf>
    <xf numFmtId="3" fontId="23" fillId="0" borderId="0" xfId="0" applyNumberFormat="1" applyFont="1" applyAlignment="1">
      <alignment horizontal="left"/>
    </xf>
    <xf numFmtId="4" fontId="8" fillId="0" borderId="0" xfId="0" applyNumberFormat="1" applyFont="1" applyAlignment="1">
      <alignment horizontal="left"/>
    </xf>
    <xf numFmtId="0" fontId="23" fillId="0" borderId="0" xfId="0" applyFont="1" applyAlignment="1">
      <alignment horizontal="center" wrapText="1"/>
    </xf>
    <xf numFmtId="4" fontId="23" fillId="0" borderId="0" xfId="0" applyNumberFormat="1" applyFont="1" applyAlignment="1">
      <alignment horizontal="left"/>
    </xf>
    <xf numFmtId="49" fontId="8" fillId="0" borderId="0" xfId="0" applyNumberFormat="1" applyFont="1" applyAlignment="1">
      <alignment horizontal="left" vertical="center"/>
    </xf>
    <xf numFmtId="49" fontId="8" fillId="0" borderId="0" xfId="0" applyNumberFormat="1" applyFont="1" applyAlignment="1">
      <alignment horizontal="left" readingOrder="1"/>
    </xf>
    <xf numFmtId="169" fontId="5" fillId="5" borderId="1" xfId="1" applyNumberFormat="1" applyFont="1" applyFill="1" applyBorder="1" applyAlignment="1">
      <alignment horizontal="center" vertical="center" wrapText="1"/>
    </xf>
    <xf numFmtId="0" fontId="5" fillId="0" borderId="50" xfId="0" applyFont="1" applyBorder="1" applyAlignment="1">
      <alignment horizontal="center"/>
    </xf>
    <xf numFmtId="0" fontId="17" fillId="0" borderId="1" xfId="0" applyFont="1" applyBorder="1" applyAlignment="1">
      <alignment horizontal="left" vertical="center" wrapText="1"/>
    </xf>
    <xf numFmtId="0" fontId="31" fillId="0" borderId="0" xfId="0" applyFont="1"/>
    <xf numFmtId="0" fontId="23" fillId="7" borderId="50"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3" fillId="0" borderId="0" xfId="0" applyFont="1" applyAlignment="1">
      <alignment horizontal="left"/>
    </xf>
    <xf numFmtId="0" fontId="8" fillId="3"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5" borderId="6" xfId="0" applyFont="1" applyFill="1" applyBorder="1" applyAlignment="1">
      <alignment horizontal="center" vertical="center"/>
    </xf>
    <xf numFmtId="0" fontId="5" fillId="0" borderId="7" xfId="0" applyFont="1" applyBorder="1"/>
    <xf numFmtId="0" fontId="5" fillId="0" borderId="60" xfId="0" applyFont="1" applyBorder="1"/>
    <xf numFmtId="0" fontId="5" fillId="0" borderId="12" xfId="0" applyFont="1" applyBorder="1"/>
    <xf numFmtId="0" fontId="16" fillId="9" borderId="0" xfId="0" applyFont="1" applyFill="1" applyAlignment="1">
      <alignment horizontal="center"/>
    </xf>
    <xf numFmtId="3" fontId="0" fillId="0" borderId="0" xfId="0" applyNumberFormat="1" applyAlignment="1">
      <alignment horizontal="center"/>
    </xf>
    <xf numFmtId="169" fontId="0" fillId="0" borderId="0" xfId="0" applyNumberFormat="1" applyAlignment="1">
      <alignment horizontal="center"/>
    </xf>
    <xf numFmtId="0" fontId="16" fillId="9" borderId="0" xfId="0" applyFont="1" applyFill="1" applyAlignment="1">
      <alignment horizontal="center" vertical="center"/>
    </xf>
    <xf numFmtId="3" fontId="0" fillId="0" borderId="22" xfId="0" applyNumberFormat="1" applyBorder="1" applyAlignment="1">
      <alignment horizontal="center"/>
    </xf>
    <xf numFmtId="3" fontId="0" fillId="0" borderId="9" xfId="0" applyNumberFormat="1" applyBorder="1" applyAlignment="1">
      <alignment horizontal="center"/>
    </xf>
    <xf numFmtId="3" fontId="0" fillId="0" borderId="23" xfId="0" applyNumberFormat="1" applyBorder="1" applyAlignment="1">
      <alignment horizontal="center"/>
    </xf>
    <xf numFmtId="169" fontId="16" fillId="0" borderId="23" xfId="0" applyNumberFormat="1" applyFont="1" applyBorder="1" applyAlignment="1">
      <alignment horizontal="center" vertical="center"/>
    </xf>
    <xf numFmtId="169" fontId="16" fillId="0" borderId="10" xfId="0" applyNumberFormat="1" applyFont="1" applyBorder="1" applyAlignment="1">
      <alignment horizontal="center" vertical="center"/>
    </xf>
    <xf numFmtId="169" fontId="16" fillId="0" borderId="26" xfId="0" applyNumberFormat="1" applyFont="1" applyBorder="1" applyAlignment="1">
      <alignment horizontal="center" vertical="center"/>
    </xf>
    <xf numFmtId="3" fontId="16" fillId="0" borderId="10" xfId="0" applyNumberFormat="1" applyFont="1" applyBorder="1" applyAlignment="1">
      <alignment horizontal="center" vertical="center"/>
    </xf>
    <xf numFmtId="3" fontId="16" fillId="0" borderId="26" xfId="0" applyNumberFormat="1" applyFont="1" applyBorder="1" applyAlignment="1">
      <alignment horizontal="center" vertical="center"/>
    </xf>
    <xf numFmtId="0" fontId="16" fillId="0" borderId="0" xfId="0" applyFont="1" applyAlignment="1">
      <alignment horizontal="left" vertical="center" wrapText="1"/>
    </xf>
    <xf numFmtId="37" fontId="0" fillId="0" borderId="9" xfId="1" applyNumberFormat="1" applyFont="1" applyBorder="1" applyAlignment="1">
      <alignment horizontal="center" vertical="center"/>
    </xf>
    <xf numFmtId="37" fontId="0" fillId="0" borderId="23" xfId="1" applyNumberFormat="1" applyFont="1" applyBorder="1" applyAlignment="1">
      <alignment horizontal="center" vertical="center"/>
    </xf>
    <xf numFmtId="3" fontId="0" fillId="0" borderId="11" xfId="0" applyNumberFormat="1" applyBorder="1" applyAlignment="1">
      <alignment horizontal="center" vertical="center"/>
    </xf>
    <xf numFmtId="169" fontId="0" fillId="0" borderId="55" xfId="2" applyNumberFormat="1" applyFont="1" applyBorder="1" applyAlignment="1">
      <alignment horizontal="center" vertical="center"/>
    </xf>
    <xf numFmtId="169" fontId="0" fillId="0" borderId="53" xfId="2" applyNumberFormat="1" applyFont="1" applyBorder="1" applyAlignment="1">
      <alignment horizontal="center" vertical="center"/>
    </xf>
    <xf numFmtId="0" fontId="61" fillId="9" borderId="65" xfId="0" applyFont="1" applyFill="1" applyBorder="1" applyAlignment="1">
      <alignment horizontal="center" vertical="center" textRotation="90"/>
    </xf>
    <xf numFmtId="0" fontId="16" fillId="0" borderId="64" xfId="0" applyFont="1" applyBorder="1" applyAlignment="1">
      <alignment horizontal="left" vertical="center" wrapText="1"/>
    </xf>
    <xf numFmtId="0" fontId="16" fillId="0" borderId="43" xfId="0" applyFont="1" applyBorder="1" applyAlignment="1">
      <alignment horizontal="left" vertical="center" wrapText="1"/>
    </xf>
    <xf numFmtId="0" fontId="16" fillId="0" borderId="57" xfId="0" applyFont="1" applyBorder="1" applyAlignment="1">
      <alignment horizontal="left" wrapText="1"/>
    </xf>
    <xf numFmtId="168" fontId="0" fillId="0" borderId="0" xfId="3" applyNumberFormat="1" applyFont="1" applyAlignment="1">
      <alignment horizontal="left"/>
    </xf>
    <xf numFmtId="168" fontId="0" fillId="0" borderId="11" xfId="3" applyNumberFormat="1" applyFont="1" applyBorder="1" applyAlignment="1">
      <alignment horizontal="left"/>
    </xf>
    <xf numFmtId="169" fontId="34" fillId="5" borderId="48" xfId="0" applyNumberFormat="1" applyFont="1" applyFill="1" applyBorder="1" applyAlignment="1">
      <alignment horizontal="center" vertical="center"/>
    </xf>
    <xf numFmtId="169" fontId="34" fillId="5" borderId="41" xfId="0" applyNumberFormat="1" applyFont="1" applyFill="1" applyBorder="1" applyAlignment="1">
      <alignment horizontal="center" vertical="center"/>
    </xf>
    <xf numFmtId="169" fontId="0" fillId="0" borderId="64" xfId="0" applyNumberFormat="1" applyBorder="1" applyAlignment="1">
      <alignment horizontal="center"/>
    </xf>
    <xf numFmtId="169" fontId="0" fillId="0" borderId="68" xfId="0" applyNumberFormat="1" applyBorder="1" applyAlignment="1">
      <alignment horizontal="center"/>
    </xf>
    <xf numFmtId="3" fontId="0" fillId="0" borderId="64" xfId="0" applyNumberFormat="1" applyBorder="1" applyAlignment="1">
      <alignment horizontal="center"/>
    </xf>
    <xf numFmtId="3" fontId="0" fillId="0" borderId="68" xfId="0" applyNumberFormat="1" applyBorder="1" applyAlignment="1">
      <alignment horizontal="center"/>
    </xf>
    <xf numFmtId="3" fontId="0" fillId="0" borderId="57" xfId="0" applyNumberFormat="1" applyBorder="1" applyAlignment="1">
      <alignment horizontal="center"/>
    </xf>
    <xf numFmtId="0" fontId="5" fillId="0" borderId="12" xfId="0" applyFont="1" applyBorder="1" applyAlignment="1">
      <alignment horizontal="center" vertical="center"/>
    </xf>
    <xf numFmtId="169" fontId="5" fillId="5" borderId="61" xfId="0" applyNumberFormat="1" applyFont="1" applyFill="1" applyBorder="1" applyAlignment="1">
      <alignment horizontal="center" vertical="center"/>
    </xf>
    <xf numFmtId="169" fontId="5" fillId="5" borderId="47" xfId="0" applyNumberFormat="1"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69" fontId="73" fillId="0" borderId="22" xfId="0" applyNumberFormat="1" applyFont="1" applyBorder="1" applyAlignment="1">
      <alignment horizontal="center" vertical="center"/>
    </xf>
    <xf numFmtId="169" fontId="73" fillId="0" borderId="9" xfId="0" applyNumberFormat="1" applyFont="1" applyBorder="1" applyAlignment="1">
      <alignment horizontal="center" vertical="center"/>
    </xf>
    <xf numFmtId="169" fontId="73" fillId="0" borderId="24" xfId="0" applyNumberFormat="1" applyFont="1" applyBorder="1" applyAlignment="1">
      <alignment horizontal="center" vertical="center"/>
    </xf>
    <xf numFmtId="169" fontId="73" fillId="0" borderId="0" xfId="0" applyNumberFormat="1" applyFont="1" applyAlignment="1">
      <alignment horizontal="center" vertical="center"/>
    </xf>
    <xf numFmtId="3" fontId="73" fillId="0" borderId="22" xfId="0" applyNumberFormat="1" applyFont="1" applyBorder="1" applyAlignment="1">
      <alignment horizontal="center" vertical="center"/>
    </xf>
    <xf numFmtId="3" fontId="73" fillId="0" borderId="9" xfId="0" applyNumberFormat="1" applyFont="1" applyBorder="1" applyAlignment="1">
      <alignment horizontal="center" vertical="center"/>
    </xf>
    <xf numFmtId="3" fontId="73" fillId="0" borderId="23" xfId="0" applyNumberFormat="1" applyFont="1" applyBorder="1" applyAlignment="1">
      <alignment horizontal="center" vertical="center"/>
    </xf>
    <xf numFmtId="3" fontId="73" fillId="0" borderId="24" xfId="0" applyNumberFormat="1" applyFont="1" applyBorder="1" applyAlignment="1">
      <alignment horizontal="center" vertical="center"/>
    </xf>
    <xf numFmtId="3" fontId="73" fillId="0" borderId="0" xfId="0" applyNumberFormat="1" applyFont="1" applyAlignment="1">
      <alignment horizontal="center" vertical="center"/>
    </xf>
    <xf numFmtId="3" fontId="73" fillId="0" borderId="10" xfId="0" applyNumberFormat="1" applyFont="1" applyBorder="1" applyAlignment="1">
      <alignment horizontal="center" vertical="center"/>
    </xf>
    <xf numFmtId="3" fontId="73" fillId="0" borderId="25" xfId="0" applyNumberFormat="1" applyFont="1" applyBorder="1" applyAlignment="1">
      <alignment horizontal="center" vertical="center"/>
    </xf>
    <xf numFmtId="3" fontId="73" fillId="0" borderId="11" xfId="0" applyNumberFormat="1" applyFont="1" applyBorder="1" applyAlignment="1">
      <alignment horizontal="center" vertical="center"/>
    </xf>
    <xf numFmtId="3" fontId="73" fillId="0" borderId="26" xfId="0" applyNumberFormat="1" applyFont="1" applyBorder="1" applyAlignment="1">
      <alignment horizontal="center" vertical="center"/>
    </xf>
    <xf numFmtId="6" fontId="73" fillId="0" borderId="9" xfId="0" applyNumberFormat="1" applyFont="1" applyBorder="1" applyAlignment="1">
      <alignment horizontal="center" vertical="center"/>
    </xf>
    <xf numFmtId="38" fontId="73" fillId="0" borderId="11" xfId="0" applyNumberFormat="1" applyFont="1" applyBorder="1" applyAlignment="1">
      <alignment horizontal="center" vertical="center"/>
    </xf>
    <xf numFmtId="6" fontId="73" fillId="0" borderId="11" xfId="0" applyNumberFormat="1" applyFont="1" applyBorder="1" applyAlignment="1">
      <alignment horizontal="center" vertical="center"/>
    </xf>
    <xf numFmtId="169" fontId="73" fillId="0" borderId="23" xfId="0" applyNumberFormat="1" applyFont="1" applyBorder="1" applyAlignment="1">
      <alignment horizontal="center" vertical="center"/>
    </xf>
    <xf numFmtId="169" fontId="73" fillId="0" borderId="10" xfId="0" applyNumberFormat="1" applyFont="1" applyBorder="1" applyAlignment="1">
      <alignment horizontal="center" vertical="center"/>
    </xf>
    <xf numFmtId="169" fontId="73" fillId="0" borderId="25" xfId="0" applyNumberFormat="1" applyFont="1" applyBorder="1" applyAlignment="1">
      <alignment horizontal="center" vertical="center"/>
    </xf>
    <xf numFmtId="169" fontId="73" fillId="0" borderId="11" xfId="0" applyNumberFormat="1" applyFont="1" applyBorder="1" applyAlignment="1">
      <alignment horizontal="center" vertical="center"/>
    </xf>
    <xf numFmtId="169" fontId="73" fillId="0" borderId="26" xfId="0" applyNumberFormat="1" applyFont="1" applyBorder="1" applyAlignment="1">
      <alignment horizontal="center" vertical="center"/>
    </xf>
    <xf numFmtId="169" fontId="74" fillId="18" borderId="23" xfId="0" applyNumberFormat="1" applyFont="1" applyFill="1" applyBorder="1" applyAlignment="1">
      <alignment horizontal="center" vertical="center"/>
    </xf>
    <xf numFmtId="169" fontId="74" fillId="18" borderId="10" xfId="0" applyNumberFormat="1" applyFont="1" applyFill="1" applyBorder="1" applyAlignment="1">
      <alignment horizontal="center" vertical="center"/>
    </xf>
    <xf numFmtId="169" fontId="74" fillId="18" borderId="26" xfId="0" applyNumberFormat="1" applyFont="1" applyFill="1" applyBorder="1" applyAlignment="1">
      <alignment horizontal="center" vertical="center"/>
    </xf>
    <xf numFmtId="3" fontId="74" fillId="18" borderId="10" xfId="0" applyNumberFormat="1" applyFont="1" applyFill="1" applyBorder="1" applyAlignment="1">
      <alignment horizontal="center" vertical="center"/>
    </xf>
    <xf numFmtId="3" fontId="74" fillId="18" borderId="26" xfId="0" applyNumberFormat="1" applyFont="1" applyFill="1" applyBorder="1" applyAlignment="1">
      <alignment horizontal="center" vertical="center"/>
    </xf>
    <xf numFmtId="0" fontId="62" fillId="19" borderId="0" xfId="0" applyFont="1" applyFill="1" applyAlignment="1">
      <alignment horizontal="left" vertical="center"/>
    </xf>
    <xf numFmtId="0" fontId="53" fillId="19" borderId="0" xfId="0" applyFont="1" applyFill="1"/>
    <xf numFmtId="0" fontId="53" fillId="19" borderId="0" xfId="0" applyFont="1" applyFill="1" applyAlignment="1">
      <alignment horizontal="center" vertical="center"/>
    </xf>
    <xf numFmtId="0" fontId="75" fillId="0" borderId="21" xfId="0" applyFont="1" applyBorder="1" applyAlignment="1">
      <alignment vertical="top"/>
    </xf>
    <xf numFmtId="0" fontId="9"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right" vertical="center"/>
    </xf>
    <xf numFmtId="0" fontId="5" fillId="0" borderId="0" xfId="0" applyFont="1" applyAlignment="1">
      <alignment horizontal="right" vertical="center"/>
    </xf>
    <xf numFmtId="0" fontId="76" fillId="0" borderId="0" xfId="0" applyFont="1"/>
    <xf numFmtId="0" fontId="58" fillId="8" borderId="0" xfId="0" applyFont="1" applyFill="1"/>
    <xf numFmtId="0" fontId="58" fillId="8" borderId="0" xfId="0" applyFont="1" applyFill="1" applyAlignment="1">
      <alignment wrapText="1"/>
    </xf>
    <xf numFmtId="0" fontId="78" fillId="8" borderId="0" xfId="0" applyFont="1" applyFill="1"/>
    <xf numFmtId="0" fontId="78" fillId="0" borderId="0" xfId="0" applyFont="1" applyAlignment="1">
      <alignment vertical="center"/>
    </xf>
    <xf numFmtId="0" fontId="81" fillId="0" borderId="0" xfId="0" applyFont="1" applyAlignment="1">
      <alignment horizontal="left" vertical="center"/>
    </xf>
    <xf numFmtId="0" fontId="82" fillId="0" borderId="0" xfId="0" applyFont="1"/>
    <xf numFmtId="0" fontId="84" fillId="0" borderId="0" xfId="0" applyFont="1" applyAlignment="1">
      <alignment horizontal="left" vertical="center"/>
    </xf>
    <xf numFmtId="0" fontId="88" fillId="0" borderId="0" xfId="0" applyFont="1" applyAlignment="1">
      <alignment horizontal="center"/>
    </xf>
    <xf numFmtId="0" fontId="23" fillId="4" borderId="1" xfId="0" applyFont="1" applyFill="1" applyBorder="1" applyAlignment="1">
      <alignment horizontal="center" vertical="center" wrapText="1"/>
    </xf>
    <xf numFmtId="0" fontId="16" fillId="17" borderId="71" xfId="0" applyFont="1" applyFill="1" applyBorder="1" applyAlignment="1">
      <alignment vertical="top"/>
    </xf>
    <xf numFmtId="199" fontId="89" fillId="0" borderId="48" xfId="2" applyNumberFormat="1" applyFont="1" applyFill="1" applyBorder="1" applyAlignment="1">
      <alignment horizontal="center" vertical="center"/>
    </xf>
    <xf numFmtId="199" fontId="89" fillId="0" borderId="69" xfId="2" applyNumberFormat="1" applyFont="1" applyFill="1" applyBorder="1" applyAlignment="1">
      <alignment horizontal="center" vertical="center"/>
    </xf>
    <xf numFmtId="200" fontId="89" fillId="0" borderId="48" xfId="1" applyNumberFormat="1" applyFont="1" applyFill="1" applyBorder="1" applyAlignment="1">
      <alignment horizontal="center" vertical="center"/>
    </xf>
    <xf numFmtId="200" fontId="89" fillId="0" borderId="69" xfId="1" applyNumberFormat="1" applyFont="1" applyFill="1" applyBorder="1" applyAlignment="1">
      <alignment horizontal="center" vertical="center"/>
    </xf>
    <xf numFmtId="199" fontId="89" fillId="0" borderId="1" xfId="2" applyNumberFormat="1" applyFont="1" applyFill="1" applyBorder="1" applyAlignment="1">
      <alignment horizontal="center" vertical="center"/>
    </xf>
    <xf numFmtId="199" fontId="89" fillId="0" borderId="3" xfId="2" applyNumberFormat="1" applyFont="1" applyFill="1" applyBorder="1" applyAlignment="1">
      <alignment horizontal="center" vertical="center"/>
    </xf>
    <xf numFmtId="200" fontId="89" fillId="0" borderId="1" xfId="1" applyNumberFormat="1" applyFont="1" applyFill="1" applyBorder="1" applyAlignment="1">
      <alignment horizontal="center" vertical="center"/>
    </xf>
    <xf numFmtId="200" fontId="89" fillId="0" borderId="3" xfId="1" applyNumberFormat="1" applyFont="1" applyFill="1" applyBorder="1" applyAlignment="1">
      <alignment horizontal="center" vertical="center"/>
    </xf>
    <xf numFmtId="200" fontId="89" fillId="0" borderId="50" xfId="1" applyNumberFormat="1" applyFont="1" applyFill="1" applyBorder="1" applyAlignment="1">
      <alignment horizontal="center" vertical="center"/>
    </xf>
    <xf numFmtId="200" fontId="89" fillId="0" borderId="72" xfId="1" applyNumberFormat="1" applyFont="1" applyFill="1" applyBorder="1" applyAlignment="1">
      <alignment horizontal="center" vertical="center"/>
    </xf>
    <xf numFmtId="199" fontId="89" fillId="0" borderId="50" xfId="2" applyNumberFormat="1" applyFont="1" applyFill="1" applyBorder="1" applyAlignment="1">
      <alignment horizontal="center" vertical="center"/>
    </xf>
    <xf numFmtId="199" fontId="89" fillId="0" borderId="72" xfId="2" applyNumberFormat="1" applyFont="1" applyFill="1" applyBorder="1" applyAlignment="1">
      <alignment horizontal="center" vertical="center"/>
    </xf>
    <xf numFmtId="0" fontId="61" fillId="0" borderId="0" xfId="0" applyFont="1" applyAlignment="1">
      <alignment vertical="center" textRotation="90"/>
    </xf>
    <xf numFmtId="6" fontId="73" fillId="0" borderId="0" xfId="0" applyNumberFormat="1" applyFont="1" applyAlignment="1">
      <alignment horizontal="center" vertical="center"/>
    </xf>
    <xf numFmtId="6" fontId="74" fillId="0" borderId="0" xfId="0" applyNumberFormat="1" applyFont="1" applyAlignment="1">
      <alignment horizontal="center" vertical="center"/>
    </xf>
    <xf numFmtId="38" fontId="73" fillId="0" borderId="0" xfId="0" applyNumberFormat="1" applyFont="1" applyAlignment="1">
      <alignment horizontal="center" vertical="center"/>
    </xf>
    <xf numFmtId="38" fontId="74" fillId="0" borderId="0" xfId="0" applyNumberFormat="1" applyFont="1" applyAlignment="1">
      <alignment horizontal="center" vertical="center"/>
    </xf>
    <xf numFmtId="0" fontId="16" fillId="0" borderId="0" xfId="0" applyFont="1" applyAlignment="1">
      <alignment horizontal="center" vertical="center"/>
    </xf>
    <xf numFmtId="6" fontId="74" fillId="0" borderId="12" xfId="0" applyNumberFormat="1" applyFont="1" applyBorder="1" applyAlignment="1">
      <alignment horizontal="center" vertical="center"/>
    </xf>
    <xf numFmtId="6" fontId="74" fillId="0" borderId="14" xfId="0" applyNumberFormat="1" applyFont="1" applyBorder="1" applyAlignment="1">
      <alignment horizontal="center" vertical="center"/>
    </xf>
    <xf numFmtId="38" fontId="74" fillId="0" borderId="14" xfId="0" applyNumberFormat="1" applyFont="1" applyBorder="1" applyAlignment="1">
      <alignment horizontal="center" vertical="center"/>
    </xf>
    <xf numFmtId="0" fontId="5" fillId="0" borderId="14" xfId="0" applyFont="1" applyBorder="1" applyAlignment="1">
      <alignment horizontal="center" vertical="center"/>
    </xf>
    <xf numFmtId="38" fontId="73" fillId="0" borderId="9" xfId="0" applyNumberFormat="1" applyFont="1" applyBorder="1" applyAlignment="1">
      <alignment horizontal="center" vertical="center"/>
    </xf>
    <xf numFmtId="38" fontId="74" fillId="0" borderId="12" xfId="0" applyNumberFormat="1" applyFont="1" applyBorder="1" applyAlignment="1">
      <alignment horizontal="center" vertical="center"/>
    </xf>
    <xf numFmtId="0" fontId="5" fillId="3" borderId="14" xfId="0" applyFont="1" applyFill="1" applyBorder="1" applyAlignment="1">
      <alignment horizontal="center" vertical="center"/>
    </xf>
    <xf numFmtId="6" fontId="74" fillId="3" borderId="11" xfId="0" applyNumberFormat="1" applyFont="1" applyFill="1" applyBorder="1" applyAlignment="1">
      <alignment horizontal="center" vertical="center"/>
    </xf>
    <xf numFmtId="38" fontId="74" fillId="3" borderId="14" xfId="0" applyNumberFormat="1" applyFont="1" applyFill="1" applyBorder="1" applyAlignment="1">
      <alignment horizontal="center" vertical="center"/>
    </xf>
    <xf numFmtId="6" fontId="16" fillId="3" borderId="11" xfId="0" applyNumberFormat="1" applyFont="1" applyFill="1" applyBorder="1" applyAlignment="1">
      <alignment horizontal="center" vertical="center"/>
    </xf>
    <xf numFmtId="6" fontId="16" fillId="3" borderId="14" xfId="0" applyNumberFormat="1" applyFont="1" applyFill="1" applyBorder="1" applyAlignment="1">
      <alignment horizontal="center" vertical="center"/>
    </xf>
    <xf numFmtId="169" fontId="16" fillId="0" borderId="12" xfId="0" applyNumberFormat="1" applyFont="1" applyBorder="1" applyAlignment="1">
      <alignment horizontal="center" vertical="center"/>
    </xf>
    <xf numFmtId="169" fontId="16" fillId="0" borderId="13" xfId="0" applyNumberFormat="1" applyFont="1" applyBorder="1" applyAlignment="1">
      <alignment horizontal="center" vertical="center"/>
    </xf>
    <xf numFmtId="169" fontId="16" fillId="0" borderId="14" xfId="0" applyNumberFormat="1" applyFont="1" applyBorder="1" applyAlignment="1">
      <alignment horizontal="center" vertical="center"/>
    </xf>
    <xf numFmtId="3" fontId="16" fillId="0" borderId="12" xfId="0" applyNumberFormat="1" applyFont="1" applyBorder="1" applyAlignment="1">
      <alignment horizontal="center" vertical="center"/>
    </xf>
    <xf numFmtId="3" fontId="16" fillId="0" borderId="13" xfId="0" applyNumberFormat="1" applyFont="1" applyBorder="1" applyAlignment="1">
      <alignment horizontal="center" vertical="center"/>
    </xf>
    <xf numFmtId="3" fontId="16" fillId="0" borderId="14" xfId="0" applyNumberFormat="1" applyFont="1" applyBorder="1" applyAlignment="1">
      <alignment horizontal="center" vertical="center"/>
    </xf>
    <xf numFmtId="169" fontId="0" fillId="0" borderId="57" xfId="0" applyNumberFormat="1" applyBorder="1" applyAlignment="1">
      <alignment horizontal="center"/>
    </xf>
    <xf numFmtId="0" fontId="39" fillId="0" borderId="0" xfId="0" applyFont="1" applyAlignment="1">
      <alignment horizontal="left" vertical="center"/>
    </xf>
    <xf numFmtId="0" fontId="91" fillId="0" borderId="0" xfId="0" applyFont="1" applyAlignment="1">
      <alignment horizontal="left" vertical="center"/>
    </xf>
    <xf numFmtId="0" fontId="39" fillId="0" borderId="0" xfId="0" applyFont="1" applyAlignment="1">
      <alignment horizontal="center" vertical="center"/>
    </xf>
    <xf numFmtId="169" fontId="39" fillId="0" borderId="0" xfId="2" applyNumberFormat="1" applyFont="1" applyBorder="1" applyAlignment="1">
      <alignment horizontal="center" vertical="center"/>
    </xf>
    <xf numFmtId="3" fontId="39" fillId="0" borderId="0" xfId="0" applyNumberFormat="1" applyFont="1" applyAlignment="1">
      <alignment horizontal="center" vertical="center"/>
    </xf>
    <xf numFmtId="0" fontId="23" fillId="3" borderId="1" xfId="0" applyFont="1" applyFill="1" applyBorder="1" applyAlignment="1" applyProtection="1">
      <alignment horizontal="left" vertical="center"/>
      <protection locked="0"/>
    </xf>
    <xf numFmtId="0" fontId="5" fillId="0" borderId="78" xfId="0" applyFont="1" applyBorder="1" applyAlignment="1">
      <alignment horizontal="center"/>
    </xf>
    <xf numFmtId="0" fontId="5" fillId="0" borderId="80" xfId="0" applyFont="1" applyBorder="1" applyAlignment="1">
      <alignment horizontal="center"/>
    </xf>
    <xf numFmtId="0" fontId="5" fillId="0" borderId="81" xfId="0" applyFont="1" applyBorder="1" applyAlignment="1">
      <alignment horizontal="center"/>
    </xf>
    <xf numFmtId="0" fontId="5" fillId="0" borderId="82" xfId="0" applyFont="1" applyBorder="1" applyAlignment="1">
      <alignment horizontal="center"/>
    </xf>
    <xf numFmtId="200" fontId="89" fillId="0" borderId="77" xfId="1" applyNumberFormat="1" applyFont="1" applyFill="1" applyBorder="1" applyAlignment="1">
      <alignment horizontal="center" vertical="center"/>
    </xf>
    <xf numFmtId="200" fontId="90" fillId="0" borderId="83" xfId="1" applyNumberFormat="1" applyFont="1" applyFill="1" applyBorder="1" applyAlignment="1">
      <alignment horizontal="center" vertical="center"/>
    </xf>
    <xf numFmtId="200" fontId="89" fillId="0" borderId="84" xfId="1" applyNumberFormat="1" applyFont="1" applyFill="1" applyBorder="1" applyAlignment="1">
      <alignment horizontal="center" vertical="center"/>
    </xf>
    <xf numFmtId="200" fontId="90" fillId="0" borderId="85" xfId="1" applyNumberFormat="1" applyFont="1" applyFill="1" applyBorder="1" applyAlignment="1">
      <alignment horizontal="center" vertical="center"/>
    </xf>
    <xf numFmtId="200" fontId="89" fillId="0" borderId="81" xfId="1" applyNumberFormat="1" applyFont="1" applyFill="1" applyBorder="1" applyAlignment="1">
      <alignment horizontal="center" vertical="center"/>
    </xf>
    <xf numFmtId="200" fontId="90" fillId="0" borderId="93" xfId="1" applyNumberFormat="1" applyFont="1" applyFill="1" applyBorder="1" applyAlignment="1">
      <alignment horizontal="center" vertical="center"/>
    </xf>
    <xf numFmtId="0" fontId="27" fillId="0" borderId="7" xfId="0" applyFont="1" applyBorder="1" applyAlignment="1">
      <alignment horizontal="center" vertical="center"/>
    </xf>
    <xf numFmtId="169" fontId="34" fillId="5" borderId="77" xfId="0" applyNumberFormat="1" applyFont="1" applyFill="1" applyBorder="1" applyAlignment="1">
      <alignment horizontal="center" vertical="center"/>
    </xf>
    <xf numFmtId="169" fontId="52" fillId="5" borderId="97" xfId="0" applyNumberFormat="1" applyFont="1" applyFill="1" applyBorder="1" applyAlignment="1">
      <alignment horizontal="center" vertical="center"/>
    </xf>
    <xf numFmtId="169" fontId="34" fillId="5" borderId="84" xfId="0" applyNumberFormat="1" applyFont="1" applyFill="1" applyBorder="1" applyAlignment="1">
      <alignment horizontal="center" vertical="center"/>
    </xf>
    <xf numFmtId="169" fontId="52" fillId="5" borderId="98" xfId="0" applyNumberFormat="1" applyFont="1" applyFill="1" applyBorder="1" applyAlignment="1">
      <alignment horizontal="center" vertical="center"/>
    </xf>
    <xf numFmtId="169" fontId="34" fillId="5" borderId="99" xfId="0" applyNumberFormat="1" applyFont="1" applyFill="1" applyBorder="1" applyAlignment="1">
      <alignment horizontal="center" vertical="center"/>
    </xf>
    <xf numFmtId="169" fontId="52" fillId="5" borderId="100" xfId="0" applyNumberFormat="1" applyFont="1" applyFill="1" applyBorder="1" applyAlignment="1">
      <alignment horizontal="center" vertical="center"/>
    </xf>
    <xf numFmtId="199" fontId="89" fillId="0" borderId="77" xfId="2" applyNumberFormat="1" applyFont="1" applyFill="1" applyBorder="1" applyAlignment="1">
      <alignment horizontal="center" vertical="center"/>
    </xf>
    <xf numFmtId="169" fontId="90" fillId="0" borderId="83" xfId="0" applyNumberFormat="1" applyFont="1" applyBorder="1" applyAlignment="1">
      <alignment horizontal="center" vertical="center"/>
    </xf>
    <xf numFmtId="199" fontId="89" fillId="0" borderId="84" xfId="2" applyNumberFormat="1" applyFont="1" applyFill="1" applyBorder="1" applyAlignment="1">
      <alignment horizontal="center" vertical="center"/>
    </xf>
    <xf numFmtId="169" fontId="90" fillId="0" borderId="85" xfId="0" applyNumberFormat="1" applyFont="1" applyBorder="1" applyAlignment="1">
      <alignment horizontal="center" vertical="center"/>
    </xf>
    <xf numFmtId="199" fontId="89" fillId="0" borderId="81" xfId="2" applyNumberFormat="1" applyFont="1" applyFill="1" applyBorder="1" applyAlignment="1">
      <alignment horizontal="center" vertical="center"/>
    </xf>
    <xf numFmtId="169" fontId="90" fillId="0" borderId="93" xfId="0" applyNumberFormat="1" applyFont="1" applyBorder="1" applyAlignment="1">
      <alignment horizontal="center" vertical="center"/>
    </xf>
    <xf numFmtId="0" fontId="92" fillId="0" borderId="0" xfId="0" applyFont="1" applyAlignment="1">
      <alignment horizontal="left"/>
    </xf>
    <xf numFmtId="0" fontId="41" fillId="0" borderId="0" xfId="0" applyFont="1" applyAlignment="1">
      <alignment horizontal="center" vertical="center" wrapText="1"/>
    </xf>
    <xf numFmtId="0" fontId="20" fillId="6" borderId="7" xfId="0" applyFont="1" applyFill="1" applyBorder="1" applyAlignment="1">
      <alignment horizontal="center" vertical="center"/>
    </xf>
    <xf numFmtId="0" fontId="22" fillId="3" borderId="7" xfId="0" applyFont="1" applyFill="1" applyBorder="1" applyAlignment="1">
      <alignment horizontal="center" vertical="center" wrapText="1"/>
    </xf>
    <xf numFmtId="0" fontId="20" fillId="6" borderId="102" xfId="0" applyFont="1" applyFill="1" applyBorder="1" applyAlignment="1">
      <alignment horizontal="center" vertical="center"/>
    </xf>
    <xf numFmtId="0" fontId="22" fillId="3" borderId="102" xfId="0" applyFont="1" applyFill="1" applyBorder="1" applyAlignment="1">
      <alignment horizontal="center" vertical="center" wrapText="1"/>
    </xf>
    <xf numFmtId="199" fontId="94" fillId="0" borderId="81" xfId="2" applyNumberFormat="1" applyFont="1" applyFill="1" applyBorder="1" applyAlignment="1">
      <alignment horizontal="center" vertical="center"/>
    </xf>
    <xf numFmtId="199" fontId="94" fillId="0" borderId="50" xfId="2" applyNumberFormat="1" applyFont="1" applyFill="1" applyBorder="1" applyAlignment="1">
      <alignment horizontal="center" vertical="center"/>
    </xf>
    <xf numFmtId="199" fontId="94" fillId="0" borderId="72" xfId="2" applyNumberFormat="1" applyFont="1" applyFill="1" applyBorder="1" applyAlignment="1">
      <alignment horizontal="center" vertical="center"/>
    </xf>
    <xf numFmtId="169" fontId="94" fillId="0" borderId="93" xfId="0" applyNumberFormat="1" applyFont="1" applyBorder="1" applyAlignment="1">
      <alignment horizontal="center" vertical="center"/>
    </xf>
    <xf numFmtId="169" fontId="95" fillId="0" borderId="94" xfId="0" applyNumberFormat="1" applyFont="1" applyBorder="1" applyAlignment="1">
      <alignment horizontal="center" vertical="center"/>
    </xf>
    <xf numFmtId="169" fontId="95" fillId="0" borderId="95" xfId="0" applyNumberFormat="1" applyFont="1" applyBorder="1" applyAlignment="1">
      <alignment horizontal="center" vertical="center"/>
    </xf>
    <xf numFmtId="169" fontId="95" fillId="0" borderId="96" xfId="0" applyNumberFormat="1" applyFont="1" applyBorder="1" applyAlignment="1">
      <alignment horizontal="center" vertical="center"/>
    </xf>
    <xf numFmtId="3" fontId="95" fillId="0" borderId="94" xfId="0" applyNumberFormat="1" applyFont="1" applyBorder="1" applyAlignment="1">
      <alignment horizontal="center" vertical="center"/>
    </xf>
    <xf numFmtId="3" fontId="95" fillId="0" borderId="95" xfId="0" applyNumberFormat="1" applyFont="1" applyBorder="1" applyAlignment="1">
      <alignment horizontal="center" vertical="center"/>
    </xf>
    <xf numFmtId="3" fontId="95" fillId="0" borderId="96" xfId="0" applyNumberFormat="1" applyFont="1" applyBorder="1" applyAlignment="1">
      <alignment horizontal="center" vertical="center"/>
    </xf>
    <xf numFmtId="0" fontId="16" fillId="9" borderId="11" xfId="0" applyFont="1" applyFill="1" applyBorder="1" applyAlignment="1">
      <alignment horizontal="center" vertical="center"/>
    </xf>
    <xf numFmtId="0" fontId="1" fillId="0" borderId="2" xfId="0" applyFont="1" applyBorder="1" applyAlignment="1">
      <alignment horizontal="center" vertical="center"/>
    </xf>
    <xf numFmtId="0" fontId="36" fillId="0" borderId="48" xfId="0" applyFont="1" applyBorder="1" applyAlignment="1">
      <alignment horizontal="center" vertical="center"/>
    </xf>
    <xf numFmtId="169" fontId="29" fillId="20" borderId="91" xfId="2" applyNumberFormat="1" applyFont="1" applyFill="1" applyBorder="1" applyAlignment="1">
      <alignment horizontal="center" vertical="center"/>
    </xf>
    <xf numFmtId="169" fontId="29" fillId="20" borderId="6" xfId="2" applyNumberFormat="1" applyFont="1" applyFill="1" applyBorder="1" applyAlignment="1">
      <alignment horizontal="center" vertical="center"/>
    </xf>
    <xf numFmtId="169" fontId="29" fillId="20" borderId="92" xfId="2" applyNumberFormat="1" applyFont="1" applyFill="1" applyBorder="1" applyAlignment="1">
      <alignment horizontal="center" vertical="center"/>
    </xf>
    <xf numFmtId="3" fontId="29" fillId="20" borderId="91" xfId="2" applyNumberFormat="1" applyFont="1" applyFill="1" applyBorder="1" applyAlignment="1">
      <alignment horizontal="center" vertical="center"/>
    </xf>
    <xf numFmtId="3" fontId="29" fillId="20" borderId="6" xfId="2" applyNumberFormat="1" applyFont="1" applyFill="1" applyBorder="1" applyAlignment="1">
      <alignment horizontal="center" vertical="center"/>
    </xf>
    <xf numFmtId="3" fontId="29" fillId="20" borderId="92" xfId="2" applyNumberFormat="1" applyFont="1" applyFill="1" applyBorder="1" applyAlignment="1">
      <alignment horizontal="center" vertical="center"/>
    </xf>
    <xf numFmtId="0" fontId="27" fillId="7" borderId="45" xfId="0" applyFont="1" applyFill="1" applyBorder="1" applyAlignment="1">
      <alignment horizontal="center"/>
    </xf>
    <xf numFmtId="0" fontId="27" fillId="7" borderId="46" xfId="0" applyFont="1" applyFill="1" applyBorder="1" applyAlignment="1">
      <alignment horizontal="center"/>
    </xf>
    <xf numFmtId="0" fontId="96" fillId="0" borderId="0" xfId="7"/>
    <xf numFmtId="0" fontId="98" fillId="0" borderId="0" xfId="7" applyFont="1" applyAlignment="1">
      <alignment horizontal="left"/>
    </xf>
    <xf numFmtId="0" fontId="96" fillId="0" borderId="11" xfId="7" applyBorder="1"/>
    <xf numFmtId="0" fontId="99" fillId="0" borderId="0" xfId="0" applyFont="1"/>
    <xf numFmtId="0" fontId="16" fillId="0" borderId="0" xfId="0" applyFont="1" applyAlignment="1">
      <alignment vertical="top" wrapText="1"/>
    </xf>
    <xf numFmtId="0" fontId="4" fillId="0" borderId="0" xfId="0" applyFont="1" applyAlignment="1">
      <alignment vertical="top" wrapText="1"/>
    </xf>
    <xf numFmtId="0" fontId="1" fillId="0" borderId="20" xfId="5" applyFont="1" applyBorder="1" applyAlignment="1">
      <alignment horizontal="center" vertical="center" wrapText="1"/>
    </xf>
    <xf numFmtId="0" fontId="1" fillId="0" borderId="18" xfId="5" applyFont="1" applyBorder="1" applyAlignment="1">
      <alignment horizontal="center" vertical="center" wrapText="1"/>
    </xf>
    <xf numFmtId="0" fontId="1" fillId="0" borderId="19" xfId="5" applyFont="1" applyBorder="1" applyAlignment="1">
      <alignment horizontal="center" vertical="center" wrapText="1"/>
    </xf>
    <xf numFmtId="0" fontId="1" fillId="0" borderId="27" xfId="5" applyFont="1" applyBorder="1" applyAlignment="1">
      <alignment vertical="center" wrapText="1"/>
    </xf>
    <xf numFmtId="0" fontId="1" fillId="0" borderId="34" xfId="5" applyFont="1" applyBorder="1" applyAlignment="1">
      <alignment vertical="center" wrapText="1"/>
    </xf>
    <xf numFmtId="0" fontId="1" fillId="3" borderId="35" xfId="5" applyFont="1" applyFill="1" applyBorder="1" applyAlignment="1">
      <alignment horizontal="center" vertical="center" wrapText="1"/>
    </xf>
    <xf numFmtId="0" fontId="1" fillId="0" borderId="16" xfId="5" applyFont="1" applyBorder="1" applyAlignment="1">
      <alignment horizontal="center" vertical="center" wrapText="1"/>
    </xf>
    <xf numFmtId="0" fontId="1" fillId="0" borderId="17" xfId="5" applyFont="1" applyBorder="1" applyAlignment="1">
      <alignment horizontal="center" vertical="center" wrapText="1"/>
    </xf>
    <xf numFmtId="0" fontId="1" fillId="0" borderId="33" xfId="5" applyFont="1" applyBorder="1" applyAlignment="1">
      <alignment vertical="center" wrapText="1"/>
    </xf>
    <xf numFmtId="0" fontId="1" fillId="0" borderId="15" xfId="5" applyFont="1" applyBorder="1" applyAlignment="1">
      <alignment horizontal="center" vertical="center" wrapText="1"/>
    </xf>
    <xf numFmtId="0" fontId="1" fillId="3" borderId="18" xfId="5" applyFont="1" applyFill="1" applyBorder="1" applyAlignment="1">
      <alignment horizontal="center" vertical="center" wrapText="1"/>
    </xf>
    <xf numFmtId="0" fontId="1" fillId="3" borderId="19" xfId="5" applyFont="1" applyFill="1" applyBorder="1" applyAlignment="1">
      <alignment horizontal="center" vertical="center" wrapText="1"/>
    </xf>
    <xf numFmtId="0" fontId="1" fillId="3" borderId="27" xfId="5" applyFont="1" applyFill="1" applyBorder="1" applyAlignment="1">
      <alignment horizontal="left" vertical="center" wrapText="1"/>
    </xf>
    <xf numFmtId="0" fontId="1" fillId="3" borderId="17" xfId="5" applyFont="1" applyFill="1" applyBorder="1" applyAlignment="1">
      <alignment horizontal="center" vertical="center" wrapText="1"/>
    </xf>
    <xf numFmtId="0" fontId="36" fillId="0" borderId="0" xfId="0" applyFont="1"/>
    <xf numFmtId="0" fontId="1" fillId="0" borderId="0" xfId="0" applyFont="1" applyAlignment="1">
      <alignment horizontal="center"/>
    </xf>
    <xf numFmtId="0" fontId="1" fillId="0" borderId="0" xfId="0" applyFont="1"/>
    <xf numFmtId="0" fontId="1" fillId="0" borderId="1" xfId="0" applyFont="1" applyBorder="1"/>
    <xf numFmtId="9" fontId="1" fillId="3" borderId="1" xfId="0" applyNumberFormat="1" applyFont="1" applyFill="1" applyBorder="1" applyAlignment="1">
      <alignment horizontal="center"/>
    </xf>
    <xf numFmtId="0" fontId="1" fillId="0" borderId="1" xfId="0" applyFont="1" applyBorder="1" applyAlignment="1">
      <alignment wrapText="1"/>
    </xf>
    <xf numFmtId="9" fontId="1" fillId="0" borderId="0" xfId="0" applyNumberFormat="1" applyFont="1" applyAlignment="1">
      <alignment horizontal="center"/>
    </xf>
    <xf numFmtId="0" fontId="1" fillId="5" borderId="1" xfId="0" applyFont="1" applyFill="1" applyBorder="1" applyAlignment="1">
      <alignment horizontal="center"/>
    </xf>
    <xf numFmtId="2" fontId="1" fillId="5" borderId="1" xfId="0" applyNumberFormat="1" applyFont="1" applyFill="1" applyBorder="1" applyAlignment="1">
      <alignment horizontal="center"/>
    </xf>
    <xf numFmtId="0" fontId="55" fillId="0" borderId="0" xfId="0" applyFont="1" applyAlignment="1">
      <alignment horizontal="left"/>
    </xf>
    <xf numFmtId="0" fontId="5" fillId="0" borderId="1" xfId="0" applyFont="1" applyBorder="1" applyAlignment="1">
      <alignment horizontal="center"/>
    </xf>
    <xf numFmtId="0" fontId="1" fillId="3" borderId="1" xfId="0" applyFont="1" applyFill="1" applyBorder="1" applyAlignment="1">
      <alignment horizontal="center"/>
    </xf>
    <xf numFmtId="168" fontId="1" fillId="5" borderId="1" xfId="3" applyNumberFormat="1" applyFont="1" applyFill="1" applyBorder="1" applyAlignment="1">
      <alignment horizontal="center"/>
    </xf>
    <xf numFmtId="0" fontId="31" fillId="0" borderId="0" xfId="0" applyFont="1" applyAlignment="1">
      <alignment horizontal="center"/>
    </xf>
    <xf numFmtId="37" fontId="1" fillId="3" borderId="1" xfId="1" applyNumberFormat="1" applyFont="1" applyFill="1" applyBorder="1" applyAlignment="1">
      <alignment horizontal="center"/>
    </xf>
    <xf numFmtId="164" fontId="1" fillId="0" borderId="0" xfId="1" applyNumberFormat="1" applyFont="1" applyFill="1" applyBorder="1" applyAlignment="1">
      <alignment horizontal="center"/>
    </xf>
    <xf numFmtId="9" fontId="1" fillId="3" borderId="1" xfId="3" applyFont="1" applyFill="1" applyBorder="1" applyAlignment="1">
      <alignment horizontal="center"/>
    </xf>
    <xf numFmtId="9" fontId="1" fillId="4" borderId="1" xfId="3" applyFont="1" applyFill="1" applyBorder="1" applyAlignment="1">
      <alignment horizontal="center"/>
    </xf>
    <xf numFmtId="3" fontId="1" fillId="5" borderId="1" xfId="0" applyNumberFormat="1" applyFont="1" applyFill="1" applyBorder="1" applyAlignment="1">
      <alignment horizontal="center"/>
    </xf>
    <xf numFmtId="0" fontId="1" fillId="0" borderId="0" xfId="0" applyFont="1" applyAlignment="1">
      <alignment wrapText="1"/>
    </xf>
    <xf numFmtId="0" fontId="1" fillId="0" borderId="0" xfId="0" applyFont="1" applyAlignment="1">
      <alignment horizontal="left" vertical="center" wrapText="1"/>
    </xf>
    <xf numFmtId="0" fontId="20" fillId="10" borderId="0" xfId="0" applyFont="1" applyFill="1"/>
    <xf numFmtId="0" fontId="20" fillId="0" borderId="0" xfId="0" applyFont="1"/>
    <xf numFmtId="0" fontId="36" fillId="0" borderId="0" xfId="0" applyFont="1" applyAlignment="1">
      <alignment horizontal="left" vertical="center" wrapText="1"/>
    </xf>
    <xf numFmtId="169" fontId="17" fillId="0" borderId="0" xfId="0" applyNumberFormat="1" applyFont="1" applyAlignment="1">
      <alignment horizontal="center" vertical="center"/>
    </xf>
    <xf numFmtId="0" fontId="17" fillId="0" borderId="1" xfId="0" applyFont="1" applyBorder="1" applyAlignment="1">
      <alignment horizontal="right" vertical="center" wrapText="1"/>
    </xf>
    <xf numFmtId="169" fontId="1" fillId="5" borderId="1" xfId="1" applyNumberFormat="1" applyFont="1" applyFill="1" applyBorder="1" applyAlignment="1">
      <alignment horizontal="center" vertical="center"/>
    </xf>
    <xf numFmtId="3" fontId="1" fillId="5" borderId="1" xfId="0"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xf>
    <xf numFmtId="37" fontId="1" fillId="0" borderId="0" xfId="0" applyNumberFormat="1" applyFont="1" applyAlignment="1">
      <alignment horizontal="center" vertical="center" wrapText="1"/>
    </xf>
    <xf numFmtId="169" fontId="1" fillId="5" borderId="1" xfId="0" applyNumberFormat="1" applyFont="1" applyFill="1" applyBorder="1" applyAlignment="1">
      <alignment horizontal="center" vertical="center"/>
    </xf>
    <xf numFmtId="0" fontId="1" fillId="0" borderId="0" xfId="0" applyFont="1" applyAlignment="1">
      <alignment vertical="center"/>
    </xf>
    <xf numFmtId="169" fontId="1" fillId="4" borderId="1" xfId="0" applyNumberFormat="1" applyFont="1" applyFill="1" applyBorder="1" applyAlignment="1">
      <alignment horizontal="center" vertical="center"/>
    </xf>
    <xf numFmtId="169" fontId="1" fillId="4" borderId="1" xfId="1" applyNumberFormat="1" applyFont="1" applyFill="1" applyBorder="1" applyAlignment="1">
      <alignment horizontal="center" vertical="center" wrapText="1"/>
    </xf>
    <xf numFmtId="169" fontId="1" fillId="5" borderId="1" xfId="1"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9" fontId="1" fillId="4"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0" fontId="1" fillId="0" borderId="0" xfId="0" applyFont="1" applyAlignment="1">
      <alignment horizontal="left"/>
    </xf>
    <xf numFmtId="9" fontId="1" fillId="3" borderId="1" xfId="0" applyNumberFormat="1" applyFont="1" applyFill="1" applyBorder="1" applyAlignment="1">
      <alignment horizontal="center" vertical="center"/>
    </xf>
    <xf numFmtId="0" fontId="15" fillId="0" borderId="0" xfId="0" applyFont="1"/>
    <xf numFmtId="9" fontId="1" fillId="0" borderId="0" xfId="0" applyNumberFormat="1" applyFont="1"/>
    <xf numFmtId="165" fontId="1" fillId="5" borderId="1" xfId="1" applyNumberFormat="1" applyFont="1" applyFill="1" applyBorder="1" applyAlignment="1">
      <alignment horizontal="center" vertical="center"/>
    </xf>
    <xf numFmtId="9" fontId="1" fillId="5" borderId="1" xfId="3" applyFont="1" applyFill="1" applyBorder="1" applyAlignment="1">
      <alignment horizontal="center" vertical="center"/>
    </xf>
    <xf numFmtId="164" fontId="1" fillId="5" borderId="1" xfId="1" applyNumberFormat="1" applyFont="1" applyFill="1" applyBorder="1" applyAlignment="1">
      <alignment vertical="center"/>
    </xf>
    <xf numFmtId="164" fontId="7" fillId="5" borderId="1" xfId="1" applyNumberFormat="1" applyFont="1" applyFill="1" applyBorder="1" applyAlignment="1">
      <alignment vertical="center"/>
    </xf>
    <xf numFmtId="0" fontId="1" fillId="0" borderId="1" xfId="0" applyFont="1" applyBorder="1" applyAlignment="1">
      <alignment vertical="center"/>
    </xf>
    <xf numFmtId="164" fontId="1" fillId="0" borderId="1" xfId="1" applyNumberFormat="1" applyFont="1" applyFill="1" applyBorder="1" applyAlignment="1">
      <alignment vertical="center"/>
    </xf>
    <xf numFmtId="5" fontId="1" fillId="5" borderId="1" xfId="2" applyNumberFormat="1" applyFont="1" applyFill="1" applyBorder="1" applyAlignment="1">
      <alignment vertical="center"/>
    </xf>
    <xf numFmtId="5" fontId="12" fillId="0" borderId="0" xfId="2" applyNumberFormat="1" applyFont="1" applyAlignment="1">
      <alignment vertical="center"/>
    </xf>
    <xf numFmtId="169" fontId="17" fillId="0" borderId="0" xfId="0" applyNumberFormat="1" applyFont="1" applyAlignment="1">
      <alignment horizontal="center" vertical="center" wrapText="1"/>
    </xf>
    <xf numFmtId="0" fontId="1" fillId="10" borderId="0" xfId="0" applyFont="1" applyFill="1"/>
    <xf numFmtId="0" fontId="42" fillId="0" borderId="0" xfId="0" applyFont="1" applyAlignment="1">
      <alignment vertical="center"/>
    </xf>
    <xf numFmtId="0" fontId="42" fillId="0" borderId="0" xfId="0" applyFont="1" applyAlignment="1">
      <alignment horizontal="left" wrapText="1"/>
    </xf>
    <xf numFmtId="0" fontId="15" fillId="3" borderId="1" xfId="0" applyFont="1" applyFill="1" applyBorder="1" applyAlignment="1">
      <alignment horizontal="center" vertical="center" wrapText="1"/>
    </xf>
    <xf numFmtId="169" fontId="9" fillId="3" borderId="1" xfId="2" applyNumberFormat="1" applyFont="1" applyFill="1" applyBorder="1" applyAlignment="1">
      <alignment horizontal="center" vertical="center" wrapText="1"/>
    </xf>
    <xf numFmtId="0" fontId="15" fillId="3" borderId="1" xfId="2" applyNumberFormat="1" applyFont="1" applyFill="1" applyBorder="1" applyAlignment="1">
      <alignment horizontal="center" vertical="center" wrapText="1"/>
    </xf>
    <xf numFmtId="0" fontId="17" fillId="0" borderId="0" xfId="0" applyFont="1" applyAlignment="1">
      <alignment horizontal="right" vertical="center" wrapText="1"/>
    </xf>
    <xf numFmtId="3" fontId="1" fillId="0" borderId="0" xfId="0" applyNumberFormat="1" applyFont="1" applyAlignment="1">
      <alignment horizontal="center" vertical="center"/>
    </xf>
    <xf numFmtId="0" fontId="42" fillId="0" borderId="0" xfId="0" applyFont="1" applyAlignment="1">
      <alignment horizontal="left"/>
    </xf>
    <xf numFmtId="0" fontId="1" fillId="8" borderId="0" xfId="0" applyFont="1" applyFill="1" applyAlignment="1">
      <alignment horizontal="center"/>
    </xf>
    <xf numFmtId="0" fontId="15" fillId="0" borderId="1" xfId="0" applyFont="1" applyBorder="1" applyAlignment="1">
      <alignment horizontal="left" vertical="center" wrapText="1"/>
    </xf>
    <xf numFmtId="0" fontId="1" fillId="0" borderId="0" xfId="0" applyFont="1" applyAlignment="1">
      <alignment horizontal="center" vertical="center"/>
    </xf>
    <xf numFmtId="0" fontId="5" fillId="0" borderId="6" xfId="0" applyFont="1" applyBorder="1" applyAlignment="1">
      <alignment horizontal="center" vertical="center"/>
    </xf>
    <xf numFmtId="0" fontId="1" fillId="3" borderId="65" xfId="0" applyFont="1" applyFill="1" applyBorder="1"/>
    <xf numFmtId="169" fontId="1" fillId="3" borderId="43" xfId="0" applyNumberFormat="1" applyFont="1" applyFill="1" applyBorder="1" applyAlignment="1">
      <alignment horizontal="center" vertical="center"/>
    </xf>
    <xf numFmtId="169" fontId="1" fillId="3" borderId="48" xfId="0" applyNumberFormat="1" applyFont="1" applyFill="1" applyBorder="1" applyAlignment="1">
      <alignment horizontal="center" vertical="center"/>
    </xf>
    <xf numFmtId="169" fontId="1" fillId="3" borderId="44" xfId="0" applyNumberFormat="1" applyFont="1" applyFill="1" applyBorder="1" applyAlignment="1">
      <alignment horizontal="center" vertical="center"/>
    </xf>
    <xf numFmtId="0" fontId="1" fillId="3" borderId="62" xfId="0" applyFont="1" applyFill="1" applyBorder="1"/>
    <xf numFmtId="169" fontId="1" fillId="3" borderId="38" xfId="0" applyNumberFormat="1" applyFont="1" applyFill="1" applyBorder="1" applyAlignment="1">
      <alignment horizontal="center" vertical="center"/>
    </xf>
    <xf numFmtId="169" fontId="1" fillId="3" borderId="2" xfId="0" applyNumberFormat="1" applyFont="1" applyFill="1" applyBorder="1" applyAlignment="1">
      <alignment horizontal="center" vertical="center"/>
    </xf>
    <xf numFmtId="169" fontId="1" fillId="3" borderId="39" xfId="0" applyNumberFormat="1" applyFont="1" applyFill="1" applyBorder="1" applyAlignment="1">
      <alignment horizontal="center" vertical="center"/>
    </xf>
    <xf numFmtId="0" fontId="1" fillId="3" borderId="14" xfId="0" applyFont="1" applyFill="1" applyBorder="1"/>
    <xf numFmtId="169" fontId="1" fillId="3" borderId="57" xfId="0" applyNumberFormat="1" applyFont="1" applyFill="1" applyBorder="1" applyAlignment="1">
      <alignment horizontal="center" vertical="center"/>
    </xf>
    <xf numFmtId="169" fontId="1" fillId="3" borderId="58" xfId="0" applyNumberFormat="1" applyFont="1" applyFill="1" applyBorder="1" applyAlignment="1">
      <alignment horizontal="center" vertical="center"/>
    </xf>
    <xf numFmtId="169" fontId="1" fillId="3" borderId="59" xfId="0" applyNumberFormat="1" applyFont="1" applyFill="1" applyBorder="1" applyAlignment="1">
      <alignment horizontal="center" vertical="center"/>
    </xf>
    <xf numFmtId="0" fontId="1" fillId="3" borderId="66" xfId="0" applyFont="1" applyFill="1" applyBorder="1"/>
    <xf numFmtId="169" fontId="1" fillId="3" borderId="37" xfId="0" applyNumberFormat="1" applyFont="1" applyFill="1" applyBorder="1" applyAlignment="1">
      <alignment horizontal="center" vertical="center"/>
    </xf>
    <xf numFmtId="169" fontId="1" fillId="3" borderId="1" xfId="0" applyNumberFormat="1" applyFont="1" applyFill="1" applyBorder="1" applyAlignment="1">
      <alignment horizontal="center" vertical="center"/>
    </xf>
    <xf numFmtId="169" fontId="1" fillId="3" borderId="36" xfId="0" applyNumberFormat="1" applyFont="1" applyFill="1" applyBorder="1" applyAlignment="1">
      <alignment horizontal="center" vertical="center"/>
    </xf>
    <xf numFmtId="0" fontId="1" fillId="3" borderId="67" xfId="0" applyFont="1" applyFill="1" applyBorder="1"/>
    <xf numFmtId="169" fontId="1" fillId="3" borderId="40" xfId="0" applyNumberFormat="1" applyFont="1" applyFill="1" applyBorder="1" applyAlignment="1">
      <alignment horizontal="center" vertical="center"/>
    </xf>
    <xf numFmtId="169" fontId="1" fillId="3" borderId="41" xfId="0" applyNumberFormat="1" applyFont="1" applyFill="1" applyBorder="1" applyAlignment="1">
      <alignment horizontal="center" vertical="center"/>
    </xf>
    <xf numFmtId="169" fontId="1" fillId="3" borderId="42" xfId="0" applyNumberFormat="1" applyFont="1" applyFill="1" applyBorder="1" applyAlignment="1">
      <alignment horizontal="center" vertical="center"/>
    </xf>
    <xf numFmtId="0" fontId="1" fillId="3" borderId="63" xfId="0" applyFont="1" applyFill="1" applyBorder="1"/>
    <xf numFmtId="169" fontId="1" fillId="3" borderId="49" xfId="0" applyNumberFormat="1" applyFont="1" applyFill="1" applyBorder="1" applyAlignment="1">
      <alignment horizontal="center" vertical="center"/>
    </xf>
    <xf numFmtId="169" fontId="1" fillId="3" borderId="51" xfId="0" applyNumberFormat="1" applyFont="1" applyFill="1" applyBorder="1" applyAlignment="1">
      <alignment horizontal="center" vertical="center"/>
    </xf>
    <xf numFmtId="169" fontId="1" fillId="3" borderId="70" xfId="0" applyNumberFormat="1" applyFont="1" applyFill="1" applyBorder="1" applyAlignment="1">
      <alignment horizontal="center" vertical="center"/>
    </xf>
    <xf numFmtId="169" fontId="1" fillId="3" borderId="50" xfId="0" applyNumberFormat="1" applyFont="1" applyFill="1" applyBorder="1" applyAlignment="1">
      <alignment horizontal="center" vertical="center"/>
    </xf>
    <xf numFmtId="169" fontId="1" fillId="3" borderId="52" xfId="0" applyNumberFormat="1" applyFont="1" applyFill="1" applyBorder="1" applyAlignment="1">
      <alignment horizontal="center" vertical="center"/>
    </xf>
    <xf numFmtId="0" fontId="5" fillId="0" borderId="77" xfId="0" applyFont="1" applyBorder="1" applyAlignment="1">
      <alignment horizontal="center"/>
    </xf>
    <xf numFmtId="0" fontId="5" fillId="0" borderId="48" xfId="0" applyFont="1" applyBorder="1" applyAlignment="1">
      <alignment horizontal="center"/>
    </xf>
    <xf numFmtId="0" fontId="16" fillId="0" borderId="78" xfId="0" applyFont="1" applyBorder="1" applyAlignment="1">
      <alignment horizontal="center"/>
    </xf>
    <xf numFmtId="0" fontId="40" fillId="0" borderId="0" xfId="0" applyFont="1" applyAlignment="1">
      <alignment horizontal="center" vertical="center"/>
    </xf>
    <xf numFmtId="168" fontId="40" fillId="4" borderId="79" xfId="3" applyNumberFormat="1" applyFont="1" applyFill="1" applyBorder="1" applyAlignment="1">
      <alignment horizontal="center"/>
    </xf>
    <xf numFmtId="168" fontId="40" fillId="4" borderId="1" xfId="3" applyNumberFormat="1" applyFont="1" applyFill="1" applyBorder="1" applyAlignment="1">
      <alignment horizontal="center"/>
    </xf>
    <xf numFmtId="0" fontId="16" fillId="0" borderId="80" xfId="0" applyFont="1" applyBorder="1" applyAlignment="1">
      <alignment horizontal="center"/>
    </xf>
    <xf numFmtId="0" fontId="1" fillId="0" borderId="43" xfId="0" applyFont="1" applyBorder="1" applyAlignment="1">
      <alignment vertical="center"/>
    </xf>
    <xf numFmtId="0" fontId="1" fillId="0" borderId="48" xfId="0" applyFont="1" applyBorder="1" applyAlignment="1">
      <alignment horizontal="center" vertical="center"/>
    </xf>
    <xf numFmtId="0" fontId="1" fillId="0" borderId="55" xfId="0" applyFont="1" applyBorder="1" applyAlignment="1">
      <alignment horizontal="center" vertical="center"/>
    </xf>
    <xf numFmtId="3" fontId="1" fillId="5" borderId="77" xfId="1" applyNumberFormat="1" applyFont="1" applyFill="1" applyBorder="1" applyAlignment="1">
      <alignment horizontal="center" vertical="center"/>
    </xf>
    <xf numFmtId="3" fontId="1" fillId="5" borderId="48" xfId="1" applyNumberFormat="1" applyFont="1" applyFill="1" applyBorder="1" applyAlignment="1">
      <alignment horizontal="center" vertical="center"/>
    </xf>
    <xf numFmtId="3" fontId="1" fillId="5" borderId="69" xfId="1" applyNumberFormat="1" applyFont="1" applyFill="1" applyBorder="1" applyAlignment="1">
      <alignment horizontal="center" vertical="center"/>
    </xf>
    <xf numFmtId="3" fontId="5" fillId="5" borderId="83" xfId="1" applyNumberFormat="1" applyFont="1" applyFill="1" applyBorder="1" applyAlignment="1">
      <alignment horizontal="center" vertical="center"/>
    </xf>
    <xf numFmtId="0" fontId="1" fillId="0" borderId="37" xfId="0" applyFont="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3" fontId="1" fillId="5" borderId="84" xfId="1" applyNumberFormat="1" applyFont="1" applyFill="1" applyBorder="1" applyAlignment="1">
      <alignment horizontal="center" vertical="center"/>
    </xf>
    <xf numFmtId="3" fontId="1" fillId="5" borderId="1" xfId="1" applyNumberFormat="1" applyFont="1" applyFill="1" applyBorder="1" applyAlignment="1">
      <alignment horizontal="center" vertical="center"/>
    </xf>
    <xf numFmtId="3" fontId="1" fillId="5" borderId="3" xfId="1" applyNumberFormat="1" applyFont="1" applyFill="1" applyBorder="1" applyAlignment="1">
      <alignment horizontal="center" vertical="center"/>
    </xf>
    <xf numFmtId="3" fontId="5" fillId="5" borderId="85" xfId="1" applyNumberFormat="1" applyFont="1" applyFill="1" applyBorder="1" applyAlignment="1">
      <alignment horizontal="center" vertical="center"/>
    </xf>
    <xf numFmtId="0" fontId="1" fillId="0" borderId="38" xfId="0" applyFont="1" applyBorder="1" applyAlignment="1">
      <alignment vertical="center"/>
    </xf>
    <xf numFmtId="0" fontId="1" fillId="0" borderId="56" xfId="0" applyFont="1" applyBorder="1" applyAlignment="1">
      <alignment horizontal="center" vertical="center"/>
    </xf>
    <xf numFmtId="169" fontId="1" fillId="5" borderId="84" xfId="2" applyNumberFormat="1" applyFont="1" applyFill="1" applyBorder="1" applyAlignment="1">
      <alignment horizontal="center" vertical="center"/>
    </xf>
    <xf numFmtId="169" fontId="1" fillId="5" borderId="1" xfId="2" applyNumberFormat="1" applyFont="1" applyFill="1" applyBorder="1" applyAlignment="1">
      <alignment horizontal="center" vertical="center"/>
    </xf>
    <xf numFmtId="0" fontId="1" fillId="0" borderId="49" xfId="0" applyFont="1" applyBorder="1" applyAlignment="1">
      <alignment vertical="center"/>
    </xf>
    <xf numFmtId="0" fontId="1" fillId="0" borderId="50" xfId="0" applyFont="1" applyBorder="1" applyAlignment="1">
      <alignment horizontal="center" vertical="center"/>
    </xf>
    <xf numFmtId="0" fontId="1" fillId="0" borderId="54" xfId="0" applyFont="1" applyBorder="1" applyAlignment="1">
      <alignment horizontal="center" vertical="center"/>
    </xf>
    <xf numFmtId="0" fontId="1" fillId="0" borderId="3" xfId="0" applyFont="1" applyBorder="1" applyAlignment="1">
      <alignment horizontal="center" vertical="center"/>
    </xf>
    <xf numFmtId="3" fontId="1" fillId="5" borderId="81" xfId="1" applyNumberFormat="1" applyFont="1" applyFill="1" applyBorder="1" applyAlignment="1">
      <alignment horizontal="center" vertical="center"/>
    </xf>
    <xf numFmtId="3" fontId="1" fillId="5" borderId="50" xfId="1" applyNumberFormat="1" applyFont="1" applyFill="1" applyBorder="1" applyAlignment="1">
      <alignment horizontal="center" vertical="center"/>
    </xf>
    <xf numFmtId="3" fontId="1" fillId="5" borderId="72" xfId="1" applyNumberFormat="1" applyFont="1" applyFill="1" applyBorder="1" applyAlignment="1">
      <alignment horizontal="center" vertical="center"/>
    </xf>
    <xf numFmtId="3" fontId="5" fillId="5" borderId="86" xfId="1" applyNumberFormat="1" applyFont="1" applyFill="1" applyBorder="1" applyAlignment="1">
      <alignment horizontal="center" vertical="center"/>
    </xf>
    <xf numFmtId="3" fontId="1" fillId="5" borderId="88" xfId="1" applyNumberFormat="1" applyFont="1" applyFill="1" applyBorder="1" applyAlignment="1">
      <alignment horizontal="center" vertical="center"/>
    </xf>
    <xf numFmtId="3" fontId="1" fillId="5" borderId="2" xfId="1" applyNumberFormat="1" applyFont="1" applyFill="1" applyBorder="1" applyAlignment="1">
      <alignment horizontal="center" vertical="center"/>
    </xf>
    <xf numFmtId="3" fontId="1" fillId="5" borderId="73" xfId="1" applyNumberFormat="1" applyFont="1" applyFill="1" applyBorder="1" applyAlignment="1">
      <alignment horizontal="center" vertical="center"/>
    </xf>
    <xf numFmtId="169" fontId="1" fillId="5" borderId="99" xfId="2" applyNumberFormat="1" applyFont="1" applyFill="1" applyBorder="1" applyAlignment="1">
      <alignment horizontal="center" vertical="center"/>
    </xf>
    <xf numFmtId="169" fontId="1" fillId="5" borderId="41" xfId="2" applyNumberFormat="1" applyFont="1" applyFill="1" applyBorder="1" applyAlignment="1">
      <alignment horizontal="center" vertical="center"/>
    </xf>
    <xf numFmtId="0" fontId="1" fillId="0" borderId="69" xfId="0" applyFont="1" applyBorder="1" applyAlignment="1">
      <alignment horizontal="center" vertical="center"/>
    </xf>
    <xf numFmtId="0" fontId="16" fillId="0" borderId="0" xfId="0" applyFont="1" applyAlignment="1">
      <alignment horizontal="left" vertical="center"/>
    </xf>
    <xf numFmtId="0" fontId="93" fillId="0" borderId="0" xfId="0" applyFont="1" applyAlignment="1">
      <alignment horizontal="left" vertical="top" wrapText="1"/>
    </xf>
    <xf numFmtId="0" fontId="17" fillId="0" borderId="0" xfId="0" applyFont="1" applyAlignment="1">
      <alignment horizontal="left" vertical="top" wrapText="1"/>
    </xf>
    <xf numFmtId="0" fontId="16" fillId="0" borderId="0" xfId="0" applyFont="1" applyAlignment="1">
      <alignment vertical="top" wrapText="1"/>
    </xf>
    <xf numFmtId="0" fontId="0" fillId="0" borderId="0" xfId="0" applyAlignment="1">
      <alignment vertical="top" wrapText="1"/>
    </xf>
    <xf numFmtId="0" fontId="96" fillId="0" borderId="0" xfId="7" applyAlignment="1">
      <alignment horizontal="left" vertical="top" wrapText="1"/>
    </xf>
    <xf numFmtId="0" fontId="4" fillId="0" borderId="0" xfId="0" applyFont="1" applyAlignment="1">
      <alignment vertical="top" wrapText="1"/>
    </xf>
    <xf numFmtId="0" fontId="17" fillId="0" borderId="0" xfId="0" applyFont="1" applyAlignment="1">
      <alignment horizontal="left" vertical="top"/>
    </xf>
    <xf numFmtId="0" fontId="27" fillId="0" borderId="0" xfId="0" applyFont="1" applyAlignment="1">
      <alignment horizontal="center" vertical="top" wrapText="1"/>
    </xf>
    <xf numFmtId="0" fontId="5" fillId="7" borderId="29" xfId="5" applyFont="1" applyFill="1" applyBorder="1" applyAlignment="1">
      <alignment horizontal="left" vertical="top" wrapText="1"/>
    </xf>
    <xf numFmtId="0" fontId="5" fillId="7" borderId="30" xfId="5" applyFont="1" applyFill="1" applyBorder="1" applyAlignment="1">
      <alignment horizontal="left" vertical="top" wrapText="1"/>
    </xf>
    <xf numFmtId="0" fontId="5" fillId="7" borderId="31" xfId="5" applyFont="1" applyFill="1" applyBorder="1" applyAlignment="1">
      <alignment horizontal="left" vertical="top" wrapText="1"/>
    </xf>
    <xf numFmtId="0" fontId="5" fillId="7" borderId="15" xfId="5" applyFont="1" applyFill="1" applyBorder="1" applyAlignment="1">
      <alignment horizontal="left" vertical="top" wrapText="1"/>
    </xf>
    <xf numFmtId="0" fontId="5" fillId="7" borderId="16" xfId="5" applyFont="1" applyFill="1" applyBorder="1" applyAlignment="1">
      <alignment horizontal="left" vertical="top" wrapText="1"/>
    </xf>
    <xf numFmtId="0" fontId="66" fillId="3" borderId="22" xfId="0" applyFont="1" applyFill="1" applyBorder="1" applyAlignment="1">
      <alignment horizontal="left" vertical="top" wrapText="1"/>
    </xf>
    <xf numFmtId="0" fontId="57" fillId="3" borderId="9" xfId="0" applyFont="1" applyFill="1" applyBorder="1" applyAlignment="1">
      <alignment horizontal="left" vertical="top" wrapText="1"/>
    </xf>
    <xf numFmtId="0" fontId="57" fillId="3" borderId="23" xfId="0" applyFont="1" applyFill="1" applyBorder="1" applyAlignment="1">
      <alignment horizontal="left" vertical="top" wrapText="1"/>
    </xf>
    <xf numFmtId="0" fontId="57" fillId="3" borderId="24" xfId="0" applyFont="1" applyFill="1" applyBorder="1" applyAlignment="1">
      <alignment horizontal="left" vertical="top" wrapText="1"/>
    </xf>
    <xf numFmtId="0" fontId="57" fillId="3" borderId="0" xfId="0" applyFont="1" applyFill="1" applyAlignment="1">
      <alignment horizontal="left" vertical="top" wrapText="1"/>
    </xf>
    <xf numFmtId="0" fontId="57" fillId="3" borderId="10" xfId="0" applyFont="1" applyFill="1" applyBorder="1" applyAlignment="1">
      <alignment horizontal="left" vertical="top" wrapText="1"/>
    </xf>
    <xf numFmtId="0" fontId="57" fillId="3" borderId="25" xfId="0" applyFont="1" applyFill="1" applyBorder="1" applyAlignment="1">
      <alignment horizontal="left" vertical="top" wrapText="1"/>
    </xf>
    <xf numFmtId="0" fontId="57" fillId="3" borderId="11" xfId="0" applyFont="1" applyFill="1" applyBorder="1" applyAlignment="1">
      <alignment horizontal="left" vertical="top" wrapText="1"/>
    </xf>
    <xf numFmtId="0" fontId="57" fillId="3" borderId="26" xfId="0" applyFont="1" applyFill="1" applyBorder="1" applyAlignment="1">
      <alignment horizontal="left" vertical="top" wrapText="1"/>
    </xf>
    <xf numFmtId="0" fontId="1" fillId="3" borderId="3" xfId="0" applyFont="1" applyFill="1" applyBorder="1" applyAlignment="1">
      <alignment horizontal="center"/>
    </xf>
    <xf numFmtId="0" fontId="1" fillId="3" borderId="5" xfId="0" applyFont="1" applyFill="1" applyBorder="1" applyAlignment="1">
      <alignment horizontal="center"/>
    </xf>
    <xf numFmtId="0" fontId="1" fillId="5" borderId="3" xfId="0" applyFont="1" applyFill="1" applyBorder="1" applyAlignment="1">
      <alignment horizontal="center"/>
    </xf>
    <xf numFmtId="0" fontId="1" fillId="5" borderId="5" xfId="0" applyFont="1" applyFill="1" applyBorder="1" applyAlignment="1">
      <alignment horizontal="center"/>
    </xf>
    <xf numFmtId="0" fontId="72" fillId="0" borderId="0" xfId="0" applyFont="1" applyAlignment="1">
      <alignment horizontal="left" wrapText="1"/>
    </xf>
    <xf numFmtId="0" fontId="13" fillId="3" borderId="0" xfId="0" applyFont="1" applyFill="1"/>
    <xf numFmtId="0" fontId="80" fillId="3" borderId="0" xfId="0" applyFont="1" applyFill="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83" fillId="3" borderId="0" xfId="0" applyFont="1" applyFill="1" applyAlignment="1">
      <alignment horizontal="center" vertical="center"/>
    </xf>
    <xf numFmtId="0" fontId="5" fillId="3" borderId="0" xfId="0" applyFont="1" applyFill="1" applyAlignment="1">
      <alignment horizontal="center" vertical="center"/>
    </xf>
    <xf numFmtId="0" fontId="20" fillId="7" borderId="56" xfId="0" applyFont="1" applyFill="1" applyBorder="1" applyAlignment="1">
      <alignment horizontal="center" vertical="center"/>
    </xf>
    <xf numFmtId="0" fontId="1" fillId="7" borderId="12" xfId="0" applyFont="1" applyFill="1" applyBorder="1" applyAlignment="1">
      <alignment horizontal="left" vertical="top"/>
    </xf>
    <xf numFmtId="0" fontId="1" fillId="7" borderId="13" xfId="0" applyFont="1" applyFill="1" applyBorder="1" applyAlignment="1">
      <alignment horizontal="left" vertical="top"/>
    </xf>
    <xf numFmtId="0" fontId="1" fillId="7" borderId="14" xfId="0" applyFont="1" applyFill="1" applyBorder="1" applyAlignment="1">
      <alignment horizontal="left" vertical="top"/>
    </xf>
    <xf numFmtId="0" fontId="27" fillId="17" borderId="7" xfId="0" applyFont="1" applyFill="1" applyBorder="1" applyAlignment="1">
      <alignment horizontal="left" vertical="center"/>
    </xf>
    <xf numFmtId="0" fontId="27" fillId="17" borderId="27" xfId="0" applyFont="1" applyFill="1" applyBorder="1" applyAlignment="1">
      <alignment horizontal="left" vertical="center"/>
    </xf>
    <xf numFmtId="0" fontId="27" fillId="17" borderId="18" xfId="0" applyFont="1" applyFill="1" applyBorder="1" applyAlignment="1">
      <alignment horizontal="left" vertical="center"/>
    </xf>
    <xf numFmtId="0" fontId="29" fillId="20" borderId="7" xfId="0" applyFont="1" applyFill="1" applyBorder="1" applyAlignment="1">
      <alignment horizontal="center" vertical="center"/>
    </xf>
    <xf numFmtId="0" fontId="29" fillId="20" borderId="27" xfId="0" applyFont="1" applyFill="1" applyBorder="1" applyAlignment="1">
      <alignment horizontal="center" vertical="center"/>
    </xf>
    <xf numFmtId="0" fontId="29" fillId="6" borderId="74" xfId="0" applyFont="1" applyFill="1" applyBorder="1" applyAlignment="1">
      <alignment horizontal="center" vertical="center"/>
    </xf>
    <xf numFmtId="0" fontId="29" fillId="6" borderId="75" xfId="0" applyFont="1" applyFill="1" applyBorder="1" applyAlignment="1">
      <alignment horizontal="center" vertical="center"/>
    </xf>
    <xf numFmtId="0" fontId="29" fillId="6" borderId="76" xfId="0" applyFont="1" applyFill="1" applyBorder="1" applyAlignment="1">
      <alignment horizontal="center" vertical="center"/>
    </xf>
    <xf numFmtId="0" fontId="29" fillId="2" borderId="74" xfId="0" applyFont="1" applyFill="1" applyBorder="1" applyAlignment="1">
      <alignment horizontal="center" vertical="center"/>
    </xf>
    <xf numFmtId="0" fontId="29" fillId="2" borderId="75" xfId="0" applyFont="1" applyFill="1" applyBorder="1" applyAlignment="1">
      <alignment horizontal="center" vertical="center"/>
    </xf>
    <xf numFmtId="0" fontId="29" fillId="2" borderId="76" xfId="0" applyFont="1" applyFill="1" applyBorder="1" applyAlignment="1">
      <alignment horizontal="center" vertical="center"/>
    </xf>
    <xf numFmtId="0" fontId="29" fillId="20" borderId="9" xfId="0" applyFont="1" applyFill="1" applyBorder="1" applyAlignment="1">
      <alignment horizontal="center" vertical="center"/>
    </xf>
    <xf numFmtId="169" fontId="29" fillId="20" borderId="79" xfId="0" applyNumberFormat="1" applyFont="1" applyFill="1" applyBorder="1" applyAlignment="1">
      <alignment horizontal="center" vertical="center"/>
    </xf>
    <xf numFmtId="169" fontId="29" fillId="20" borderId="0" xfId="0" applyNumberFormat="1" applyFont="1" applyFill="1" applyAlignment="1">
      <alignment horizontal="center" vertical="center"/>
    </xf>
    <xf numFmtId="169" fontId="29" fillId="20" borderId="101" xfId="0" applyNumberFormat="1" applyFont="1" applyFill="1" applyBorder="1" applyAlignment="1">
      <alignment horizontal="center" vertical="center"/>
    </xf>
    <xf numFmtId="169" fontId="29" fillId="20" borderId="79" xfId="2" applyNumberFormat="1" applyFont="1" applyFill="1" applyBorder="1" applyAlignment="1">
      <alignment horizontal="center" vertical="center"/>
    </xf>
    <xf numFmtId="169" fontId="29" fillId="20" borderId="0" xfId="2" applyNumberFormat="1" applyFont="1" applyFill="1" applyBorder="1" applyAlignment="1">
      <alignment horizontal="center" vertical="center"/>
    </xf>
    <xf numFmtId="169" fontId="29" fillId="20" borderId="101" xfId="2" applyNumberFormat="1" applyFont="1" applyFill="1" applyBorder="1" applyAlignment="1">
      <alignment horizontal="center" vertical="center"/>
    </xf>
    <xf numFmtId="3" fontId="29" fillId="20" borderId="87" xfId="1" applyNumberFormat="1" applyFont="1" applyFill="1" applyBorder="1" applyAlignment="1">
      <alignment horizontal="center" vertical="center"/>
    </xf>
    <xf numFmtId="3" fontId="29" fillId="20" borderId="27" xfId="1" applyNumberFormat="1" applyFont="1" applyFill="1" applyBorder="1" applyAlignment="1">
      <alignment horizontal="center" vertical="center"/>
    </xf>
    <xf numFmtId="3" fontId="29" fillId="20" borderId="18" xfId="1" applyNumberFormat="1" applyFont="1" applyFill="1" applyBorder="1" applyAlignment="1">
      <alignment horizontal="center" vertical="center"/>
    </xf>
    <xf numFmtId="3" fontId="29" fillId="20" borderId="89" xfId="1" applyNumberFormat="1" applyFont="1" applyFill="1" applyBorder="1" applyAlignment="1">
      <alignment horizontal="center" vertical="center"/>
    </xf>
    <xf numFmtId="3" fontId="29" fillId="20" borderId="9" xfId="1" applyNumberFormat="1" applyFont="1" applyFill="1" applyBorder="1" applyAlignment="1">
      <alignment horizontal="center" vertical="center"/>
    </xf>
    <xf numFmtId="3" fontId="29" fillId="20" borderId="90" xfId="1" applyNumberFormat="1" applyFont="1" applyFill="1" applyBorder="1" applyAlignment="1">
      <alignment horizontal="center" vertical="center"/>
    </xf>
    <xf numFmtId="0" fontId="61" fillId="9" borderId="12" xfId="0" applyFont="1" applyFill="1" applyBorder="1" applyAlignment="1">
      <alignment horizontal="center" vertical="center" textRotation="90"/>
    </xf>
    <xf numFmtId="0" fontId="61" fillId="9" borderId="13" xfId="0" applyFont="1" applyFill="1" applyBorder="1" applyAlignment="1">
      <alignment horizontal="center" vertical="center" textRotation="90"/>
    </xf>
    <xf numFmtId="0" fontId="61" fillId="9" borderId="14" xfId="0" applyFont="1" applyFill="1" applyBorder="1" applyAlignment="1">
      <alignment horizontal="center" vertical="center" textRotation="90"/>
    </xf>
    <xf numFmtId="0" fontId="61" fillId="9" borderId="22" xfId="0" applyFont="1" applyFill="1" applyBorder="1" applyAlignment="1">
      <alignment horizontal="center" vertical="center" textRotation="90"/>
    </xf>
    <xf numFmtId="0" fontId="61" fillId="9" borderId="24" xfId="0" applyFont="1" applyFill="1" applyBorder="1" applyAlignment="1">
      <alignment horizontal="center" vertical="center" textRotation="90"/>
    </xf>
    <xf numFmtId="0" fontId="61" fillId="9" borderId="25" xfId="0" applyFont="1" applyFill="1" applyBorder="1" applyAlignment="1">
      <alignment horizontal="center" vertical="center" textRotation="90"/>
    </xf>
  </cellXfs>
  <cellStyles count="8">
    <cellStyle name="Comma" xfId="1" builtinId="3"/>
    <cellStyle name="Currency" xfId="2" builtinId="4"/>
    <cellStyle name="Hyperlink" xfId="7" builtinId="8"/>
    <cellStyle name="Normal" xfId="0" builtinId="0"/>
    <cellStyle name="Normal 2" xfId="5" xr:uid="{D2F4FCBA-3B14-9541-8375-C1F7D905C02B}"/>
    <cellStyle name="Normal 2 2" xfId="4" xr:uid="{D263EA16-638C-4E67-A987-FFD05E5ACBE0}"/>
    <cellStyle name="Normal 3" xfId="6" xr:uid="{43A288EA-1780-4093-907C-85AAF7E2F399}"/>
    <cellStyle name="Percent" xfId="3" builtinId="5"/>
  </cellStyles>
  <dxfs count="3">
    <dxf>
      <font>
        <color rgb="FF9C0006"/>
      </font>
      <fill>
        <patternFill>
          <bgColor rgb="FFFFC7CE"/>
        </patternFill>
      </fill>
    </dxf>
    <dxf>
      <font>
        <color rgb="FF9C0006"/>
      </font>
      <fill>
        <patternFill>
          <bgColor rgb="FFFFC7CE"/>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alcChain" Target="calcChain.xml"/><Relationship Id="rId21" Type="http://schemas.openxmlformats.org/officeDocument/2006/relationships/worksheet" Target="worksheets/sheet21.xml"/><Relationship Id="rId34" Type="http://schemas.microsoft.com/office/2017/06/relationships/rdSupportingPropertyBagStructure" Target="richData/rdsupportingpropertybagstructure.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Structure" Target="richData/rdrichvaluestructure.xml"/><Relationship Id="rId37" Type="http://schemas.openxmlformats.org/officeDocument/2006/relationships/powerPivotData" Target="model/item.data"/><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 Id="rId35" Type="http://schemas.microsoft.com/office/2017/06/relationships/rdSupportingPropertyBag" Target="richData/rdsupportingpropertybag.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ichStyles" Target="richData/richStyles.xml"/><Relationship Id="rId38"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Output Tables &amp; Graphs'!$G$20</c:f>
              <c:strCache>
                <c:ptCount val="1"/>
                <c:pt idx="0">
                  <c:v>Research &amp; Pilots</c:v>
                </c:pt>
              </c:strCache>
            </c:strRef>
          </c:tx>
          <c:spPr>
            <a:solidFill>
              <a:schemeClr val="accent2"/>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Graphs'!$H$20:$L$20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14E-4C09-9AD6-9839C3F4603D}"/>
            </c:ext>
          </c:extLst>
        </c:ser>
        <c:ser>
          <c:idx val="1"/>
          <c:order val="1"/>
          <c:tx>
            <c:strRef>
              <c:f>'Cost Output Tables &amp; Graphs'!$G$21</c:f>
              <c:strCache>
                <c:ptCount val="1"/>
                <c:pt idx="0">
                  <c:v>Policy &amp; Regulatory</c:v>
                </c:pt>
              </c:strCache>
            </c:strRef>
          </c:tx>
          <c:spPr>
            <a:solidFill>
              <a:schemeClr val="accent4"/>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Graphs'!$H$21:$L$21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614E-4C09-9AD6-9839C3F4603D}"/>
            </c:ext>
          </c:extLst>
        </c:ser>
        <c:ser>
          <c:idx val="2"/>
          <c:order val="2"/>
          <c:tx>
            <c:strRef>
              <c:f>'Cost Output Tables &amp; Graphs'!$G$22</c:f>
              <c:strCache>
                <c:ptCount val="1"/>
                <c:pt idx="0">
                  <c:v>Product Procurement</c:v>
                </c:pt>
              </c:strCache>
            </c:strRef>
          </c:tx>
          <c:spPr>
            <a:solidFill>
              <a:schemeClr val="accent6"/>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Graphs'!$H$22:$L$22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C-614E-4C09-9AD6-9839C3F4603D}"/>
            </c:ext>
          </c:extLst>
        </c:ser>
        <c:ser>
          <c:idx val="3"/>
          <c:order val="3"/>
          <c:tx>
            <c:strRef>
              <c:f>'Cost Output Tables &amp; Graphs'!$G$23</c:f>
              <c:strCache>
                <c:ptCount val="1"/>
                <c:pt idx="0">
                  <c:v>Supply Chain</c:v>
                </c:pt>
              </c:strCache>
            </c:strRef>
          </c:tx>
          <c:spPr>
            <a:solidFill>
              <a:schemeClr val="accent2">
                <a:lumMod val="6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Graphs'!$H$23:$L$23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614E-4C09-9AD6-9839C3F4603D}"/>
            </c:ext>
          </c:extLst>
        </c:ser>
        <c:ser>
          <c:idx val="4"/>
          <c:order val="4"/>
          <c:tx>
            <c:strRef>
              <c:f>'Cost Output Tables &amp; Graphs'!$G$24</c:f>
              <c:strCache>
                <c:ptCount val="1"/>
                <c:pt idx="0">
                  <c:v>Training &amp; Service Delivery</c:v>
                </c:pt>
              </c:strCache>
            </c:strRef>
          </c:tx>
          <c:spPr>
            <a:solidFill>
              <a:schemeClr val="accent4">
                <a:lumMod val="6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Graphs'!$H$24:$L$24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E-614E-4C09-9AD6-9839C3F4603D}"/>
            </c:ext>
          </c:extLst>
        </c:ser>
        <c:ser>
          <c:idx val="5"/>
          <c:order val="5"/>
          <c:tx>
            <c:strRef>
              <c:f>'Cost Output Tables &amp; Graphs'!$G$25</c:f>
              <c:strCache>
                <c:ptCount val="1"/>
                <c:pt idx="0">
                  <c:v>Demand Generation</c:v>
                </c:pt>
              </c:strCache>
            </c:strRef>
          </c:tx>
          <c:spPr>
            <a:solidFill>
              <a:schemeClr val="accent6">
                <a:lumMod val="6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Graphs'!$H$25:$L$25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F-614E-4C09-9AD6-9839C3F4603D}"/>
            </c:ext>
          </c:extLst>
        </c:ser>
        <c:ser>
          <c:idx val="6"/>
          <c:order val="6"/>
          <c:tx>
            <c:strRef>
              <c:f>'Cost Output Tables &amp; Graphs'!$G$26</c:f>
              <c:strCache>
                <c:ptCount val="1"/>
                <c:pt idx="0">
                  <c:v>Local Market Shaping</c:v>
                </c:pt>
              </c:strCache>
            </c:strRef>
          </c:tx>
          <c:spPr>
            <a:solidFill>
              <a:schemeClr val="accent2">
                <a:lumMod val="80000"/>
                <a:lumOff val="2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Graphs'!$H$26:$L$26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0-614E-4C09-9AD6-9839C3F4603D}"/>
            </c:ext>
          </c:extLst>
        </c:ser>
        <c:ser>
          <c:idx val="7"/>
          <c:order val="7"/>
          <c:tx>
            <c:strRef>
              <c:f>'Cost Output Tables &amp; Graphs'!$G$27</c:f>
              <c:strCache>
                <c:ptCount val="1"/>
                <c:pt idx="0">
                  <c:v>Coordination &amp; Advocacy</c:v>
                </c:pt>
              </c:strCache>
            </c:strRef>
          </c:tx>
          <c:spPr>
            <a:solidFill>
              <a:schemeClr val="accent4">
                <a:lumMod val="80000"/>
                <a:lumOff val="2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Graphs'!$H$27:$L$27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1-614E-4C09-9AD6-9839C3F4603D}"/>
            </c:ext>
          </c:extLst>
        </c:ser>
        <c:ser>
          <c:idx val="8"/>
          <c:order val="8"/>
          <c:tx>
            <c:strRef>
              <c:f>'Cost Output Tables &amp; Graphs'!$G$28</c:f>
              <c:strCache>
                <c:ptCount val="1"/>
                <c:pt idx="0">
                  <c:v>Monitoring &amp; Evaluation</c:v>
                </c:pt>
              </c:strCache>
            </c:strRef>
          </c:tx>
          <c:spPr>
            <a:solidFill>
              <a:schemeClr val="accent6">
                <a:lumMod val="80000"/>
                <a:lumOff val="2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Graphs'!$H$28:$L$28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A1B-46D1-93FD-330BA07F7325}"/>
            </c:ext>
          </c:extLst>
        </c:ser>
        <c:dLbls>
          <c:showLegendKey val="0"/>
          <c:showVal val="0"/>
          <c:showCatName val="0"/>
          <c:showSerName val="0"/>
          <c:showPercent val="0"/>
          <c:showBubbleSize val="0"/>
        </c:dLbls>
        <c:gapWidth val="150"/>
        <c:overlap val="100"/>
        <c:axId val="1204924312"/>
        <c:axId val="1204927912"/>
      </c:barChart>
      <c:catAx>
        <c:axId val="1204924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927912"/>
        <c:crosses val="autoZero"/>
        <c:auto val="1"/>
        <c:lblAlgn val="ctr"/>
        <c:lblOffset val="100"/>
        <c:noMultiLvlLbl val="0"/>
      </c:catAx>
      <c:valAx>
        <c:axId val="1204927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Costs (Millions</a:t>
                </a:r>
                <a:r>
                  <a:rPr lang="en-US" baseline="0"/>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924312"/>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Output Tables &amp; Graphs'!$G$11</c:f>
              <c:strCache>
                <c:ptCount val="1"/>
                <c:pt idx="0">
                  <c:v>Research &amp; Pilots</c:v>
                </c:pt>
              </c:strCache>
            </c:strRef>
          </c:tx>
          <c:spPr>
            <a:solidFill>
              <a:schemeClr val="accent2"/>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Graphs'!$H$11:$L$11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513-489B-A605-3EFE2CA3D149}"/>
            </c:ext>
          </c:extLst>
        </c:ser>
        <c:ser>
          <c:idx val="1"/>
          <c:order val="1"/>
          <c:tx>
            <c:strRef>
              <c:f>'Cost Output Tables &amp; Graphs'!$G$12</c:f>
              <c:strCache>
                <c:ptCount val="1"/>
                <c:pt idx="0">
                  <c:v>Policy &amp; Regulatory</c:v>
                </c:pt>
              </c:strCache>
            </c:strRef>
          </c:tx>
          <c:spPr>
            <a:solidFill>
              <a:schemeClr val="accent4"/>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Graphs'!$H$12:$L$12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E513-489B-A605-3EFE2CA3D149}"/>
            </c:ext>
          </c:extLst>
        </c:ser>
        <c:ser>
          <c:idx val="2"/>
          <c:order val="2"/>
          <c:tx>
            <c:strRef>
              <c:f>'Cost Output Tables &amp; Graphs'!$G$13</c:f>
              <c:strCache>
                <c:ptCount val="1"/>
                <c:pt idx="0">
                  <c:v>Product Procurement</c:v>
                </c:pt>
              </c:strCache>
            </c:strRef>
          </c:tx>
          <c:spPr>
            <a:solidFill>
              <a:schemeClr val="accent6"/>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Graphs'!$H$13:$L$13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513-489B-A605-3EFE2CA3D149}"/>
            </c:ext>
          </c:extLst>
        </c:ser>
        <c:ser>
          <c:idx val="3"/>
          <c:order val="3"/>
          <c:tx>
            <c:strRef>
              <c:f>'Cost Output Tables &amp; Graphs'!$G$14</c:f>
              <c:strCache>
                <c:ptCount val="1"/>
                <c:pt idx="0">
                  <c:v>Supply Chain</c:v>
                </c:pt>
              </c:strCache>
            </c:strRef>
          </c:tx>
          <c:spPr>
            <a:solidFill>
              <a:schemeClr val="accent2">
                <a:lumMod val="6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Graphs'!$H$14:$L$14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E513-489B-A605-3EFE2CA3D149}"/>
            </c:ext>
          </c:extLst>
        </c:ser>
        <c:ser>
          <c:idx val="4"/>
          <c:order val="4"/>
          <c:tx>
            <c:strRef>
              <c:f>'Cost Output Tables &amp; Graphs'!$G$15</c:f>
              <c:strCache>
                <c:ptCount val="1"/>
                <c:pt idx="0">
                  <c:v>Training &amp; Service Delivery</c:v>
                </c:pt>
              </c:strCache>
            </c:strRef>
          </c:tx>
          <c:spPr>
            <a:solidFill>
              <a:schemeClr val="accent4">
                <a:lumMod val="6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Graphs'!$H$15:$L$15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E513-489B-A605-3EFE2CA3D149}"/>
            </c:ext>
          </c:extLst>
        </c:ser>
        <c:ser>
          <c:idx val="5"/>
          <c:order val="5"/>
          <c:tx>
            <c:strRef>
              <c:f>'Cost Output Tables &amp; Graphs'!$G$16</c:f>
              <c:strCache>
                <c:ptCount val="1"/>
                <c:pt idx="0">
                  <c:v>Demand Generation</c:v>
                </c:pt>
              </c:strCache>
            </c:strRef>
          </c:tx>
          <c:spPr>
            <a:solidFill>
              <a:schemeClr val="accent6">
                <a:lumMod val="6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Graphs'!$H$16:$L$16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E513-489B-A605-3EFE2CA3D149}"/>
            </c:ext>
          </c:extLst>
        </c:ser>
        <c:ser>
          <c:idx val="6"/>
          <c:order val="6"/>
          <c:tx>
            <c:strRef>
              <c:f>'Cost Output Tables &amp; Graphs'!$G$17</c:f>
              <c:strCache>
                <c:ptCount val="1"/>
                <c:pt idx="0">
                  <c:v>Local Market Shaping</c:v>
                </c:pt>
              </c:strCache>
            </c:strRef>
          </c:tx>
          <c:spPr>
            <a:solidFill>
              <a:schemeClr val="accent2">
                <a:lumMod val="80000"/>
                <a:lumOff val="2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Graphs'!$H$17:$L$17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E513-489B-A605-3EFE2CA3D149}"/>
            </c:ext>
          </c:extLst>
        </c:ser>
        <c:ser>
          <c:idx val="7"/>
          <c:order val="7"/>
          <c:tx>
            <c:strRef>
              <c:f>'Cost Output Tables &amp; Graphs'!$G$18</c:f>
              <c:strCache>
                <c:ptCount val="1"/>
                <c:pt idx="0">
                  <c:v>Coordination &amp; Advocacy</c:v>
                </c:pt>
              </c:strCache>
            </c:strRef>
          </c:tx>
          <c:spPr>
            <a:solidFill>
              <a:schemeClr val="accent4">
                <a:lumMod val="80000"/>
                <a:lumOff val="2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Graphs'!$H$18:$L$18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E513-489B-A605-3EFE2CA3D149}"/>
            </c:ext>
          </c:extLst>
        </c:ser>
        <c:ser>
          <c:idx val="8"/>
          <c:order val="8"/>
          <c:tx>
            <c:strRef>
              <c:f>'Cost Output Tables &amp; Graphs'!$G$19</c:f>
              <c:strCache>
                <c:ptCount val="1"/>
                <c:pt idx="0">
                  <c:v>Monitoring &amp; Evaluation</c:v>
                </c:pt>
              </c:strCache>
            </c:strRef>
          </c:tx>
          <c:spPr>
            <a:solidFill>
              <a:schemeClr val="accent6">
                <a:lumMod val="80000"/>
                <a:lumOff val="20000"/>
              </a:schemeClr>
            </a:solidFill>
            <a:ln>
              <a:noFill/>
            </a:ln>
            <a:effectLst/>
          </c:spPr>
          <c:invertIfNegative val="0"/>
          <c:cat>
            <c:numRef>
              <c:f>'Cost Output Tables &amp; Graphs'!$H$10:$L$10</c:f>
              <c:numCache>
                <c:formatCode>General</c:formatCode>
                <c:ptCount val="5"/>
                <c:pt idx="0">
                  <c:v>2024</c:v>
                </c:pt>
                <c:pt idx="1">
                  <c:v>2025</c:v>
                </c:pt>
                <c:pt idx="2">
                  <c:v>2026</c:v>
                </c:pt>
                <c:pt idx="3">
                  <c:v>2027</c:v>
                </c:pt>
                <c:pt idx="4">
                  <c:v>2028</c:v>
                </c:pt>
              </c:numCache>
            </c:numRef>
          </c:cat>
          <c:val>
            <c:numRef>
              <c:f>'Cost Output Tables &amp; Graphs'!$H$19:$L$19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322-4A2B-9003-3C576DDD0299}"/>
            </c:ext>
          </c:extLst>
        </c:ser>
        <c:dLbls>
          <c:showLegendKey val="0"/>
          <c:showVal val="0"/>
          <c:showCatName val="0"/>
          <c:showSerName val="0"/>
          <c:showPercent val="0"/>
          <c:showBubbleSize val="0"/>
        </c:dLbls>
        <c:gapWidth val="150"/>
        <c:overlap val="100"/>
        <c:axId val="1204924312"/>
        <c:axId val="1204927912"/>
      </c:barChart>
      <c:catAx>
        <c:axId val="1204924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927912"/>
        <c:crosses val="autoZero"/>
        <c:auto val="1"/>
        <c:lblAlgn val="ctr"/>
        <c:lblOffset val="100"/>
        <c:noMultiLvlLbl val="0"/>
      </c:catAx>
      <c:valAx>
        <c:axId val="1204927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Costs (USD</a:t>
                </a:r>
                <a:r>
                  <a:rPr lang="en-US" baseline="0"/>
                  <a:t> $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4924312"/>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Output Tables &amp; Graphs'!$G$66</c:f>
              <c:strCache>
                <c:ptCount val="1"/>
                <c:pt idx="0">
                  <c:v>Number of Pregnant Women Reached with MMS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'Cost Output Tables &amp; Graphs'!$H$65:$L$65</c:f>
              <c:numCache>
                <c:formatCode>General</c:formatCode>
                <c:ptCount val="5"/>
                <c:pt idx="0">
                  <c:v>2024</c:v>
                </c:pt>
                <c:pt idx="1">
                  <c:v>2025</c:v>
                </c:pt>
                <c:pt idx="2">
                  <c:v>2026</c:v>
                </c:pt>
                <c:pt idx="3">
                  <c:v>2027</c:v>
                </c:pt>
                <c:pt idx="4">
                  <c:v>2028</c:v>
                </c:pt>
              </c:numCache>
            </c:numRef>
          </c:cat>
          <c:val>
            <c:numRef>
              <c:f>'Cost Output Tables &amp; Graphs'!$H$66:$L$66</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0-AC96-4D95-B857-1C5789BC1AA9}"/>
            </c:ext>
          </c:extLst>
        </c:ser>
        <c:dLbls>
          <c:showLegendKey val="0"/>
          <c:showVal val="0"/>
          <c:showCatName val="0"/>
          <c:showSerName val="0"/>
          <c:showPercent val="0"/>
          <c:showBubbleSize val="0"/>
        </c:dLbls>
        <c:gapWidth val="150"/>
        <c:axId val="169073824"/>
        <c:axId val="169075536"/>
      </c:barChart>
      <c:lineChart>
        <c:grouping val="standard"/>
        <c:varyColors val="0"/>
        <c:ser>
          <c:idx val="1"/>
          <c:order val="1"/>
          <c:tx>
            <c:strRef>
              <c:f>'Cost Output Tables &amp; Graphs'!$G$68</c:f>
              <c:strCache>
                <c:ptCount val="1"/>
                <c:pt idx="0">
                  <c:v>Cost per Pregnant Woman Reached (ETB)</c:v>
                </c:pt>
              </c:strCache>
            </c:strRef>
          </c:tx>
          <c:spPr>
            <a:ln w="28575" cap="rnd">
              <a:solidFill>
                <a:schemeClr val="accent5"/>
              </a:solidFill>
              <a:round/>
            </a:ln>
            <a:effectLst/>
          </c:spPr>
          <c:marker>
            <c:symbol val="none"/>
          </c:marker>
          <c:cat>
            <c:numRef>
              <c:f>'Cost Output Tables &amp; Graphs'!$H$65:$L$65</c:f>
              <c:numCache>
                <c:formatCode>General</c:formatCode>
                <c:ptCount val="5"/>
                <c:pt idx="0">
                  <c:v>2024</c:v>
                </c:pt>
                <c:pt idx="1">
                  <c:v>2025</c:v>
                </c:pt>
                <c:pt idx="2">
                  <c:v>2026</c:v>
                </c:pt>
                <c:pt idx="3">
                  <c:v>2027</c:v>
                </c:pt>
                <c:pt idx="4">
                  <c:v>2028</c:v>
                </c:pt>
              </c:numCache>
            </c:numRef>
          </c:cat>
          <c:val>
            <c:numRef>
              <c:f>'Cost Output Tables &amp; Graphs'!$H$68:$L$68</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96-4D95-B857-1C5789BC1AA9}"/>
            </c:ext>
          </c:extLst>
        </c:ser>
        <c:dLbls>
          <c:showLegendKey val="0"/>
          <c:showVal val="0"/>
          <c:showCatName val="0"/>
          <c:showSerName val="0"/>
          <c:showPercent val="0"/>
          <c:showBubbleSize val="0"/>
        </c:dLbls>
        <c:marker val="1"/>
        <c:smooth val="0"/>
        <c:axId val="273882448"/>
        <c:axId val="212641328"/>
      </c:lineChart>
      <c:catAx>
        <c:axId val="16907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75536"/>
        <c:crosses val="autoZero"/>
        <c:auto val="1"/>
        <c:lblAlgn val="ctr"/>
        <c:lblOffset val="100"/>
        <c:noMultiLvlLbl val="0"/>
      </c:catAx>
      <c:valAx>
        <c:axId val="169075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Number</a:t>
                </a:r>
                <a:r>
                  <a:rPr lang="en-US" sz="900" b="1" baseline="0"/>
                  <a:t> of Women Reached  (#)</a:t>
                </a:r>
                <a:endParaRPr lang="en-US" sz="900"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73824"/>
        <c:crosses val="autoZero"/>
        <c:crossBetween val="between"/>
      </c:valAx>
      <c:valAx>
        <c:axId val="21264132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Cost per Woman Reached</a:t>
                </a:r>
                <a:r>
                  <a:rPr lang="en-US" sz="900" b="1" baseline="0"/>
                  <a:t> </a:t>
                </a:r>
                <a:r>
                  <a:rPr lang="en-US" sz="900" b="0" i="1" baseline="0"/>
                  <a:t>(</a:t>
                </a:r>
                <a:r>
                  <a:rPr lang="en-US" sz="900" b="0" i="0" baseline="0"/>
                  <a:t>local currency)</a:t>
                </a:r>
                <a:endParaRPr lang="en-US" sz="900" b="0" i="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882448"/>
        <c:crosses val="max"/>
        <c:crossBetween val="between"/>
      </c:valAx>
      <c:catAx>
        <c:axId val="273882448"/>
        <c:scaling>
          <c:orientation val="minMax"/>
        </c:scaling>
        <c:delete val="1"/>
        <c:axPos val="b"/>
        <c:numFmt formatCode="General" sourceLinked="1"/>
        <c:majorTickMark val="out"/>
        <c:minorTickMark val="none"/>
        <c:tickLblPos val="nextTo"/>
        <c:crossAx val="212641328"/>
        <c:crosses val="autoZero"/>
        <c:auto val="1"/>
        <c:lblAlgn val="ctr"/>
        <c:lblOffset val="100"/>
        <c:noMultiLvlLbl val="0"/>
      </c:catAx>
      <c:spPr>
        <a:noFill/>
        <a:ln>
          <a:noFill/>
        </a:ln>
        <a:effectLst/>
      </c:spPr>
    </c:plotArea>
    <c:legend>
      <c:legendPos val="b"/>
      <c:layout>
        <c:manualLayout>
          <c:xMode val="edge"/>
          <c:yMode val="edge"/>
          <c:x val="0.24742029839984303"/>
          <c:y val="0.86522319618985266"/>
          <c:w val="0.55371457979517269"/>
          <c:h val="0.131053912349251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 Output Tables &amp; Graphs'!$G$66</c:f>
              <c:strCache>
                <c:ptCount val="1"/>
                <c:pt idx="0">
                  <c:v>Number of Pregnant Women Reached with MMS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'Cost Output Tables &amp; Graphs'!$H$65:$L$65</c:f>
              <c:numCache>
                <c:formatCode>General</c:formatCode>
                <c:ptCount val="5"/>
                <c:pt idx="0">
                  <c:v>2024</c:v>
                </c:pt>
                <c:pt idx="1">
                  <c:v>2025</c:v>
                </c:pt>
                <c:pt idx="2">
                  <c:v>2026</c:v>
                </c:pt>
                <c:pt idx="3">
                  <c:v>2027</c:v>
                </c:pt>
                <c:pt idx="4">
                  <c:v>2028</c:v>
                </c:pt>
              </c:numCache>
            </c:numRef>
          </c:cat>
          <c:val>
            <c:numRef>
              <c:f>'Cost Output Tables &amp; Graphs'!$H$66:$L$66</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0-9AD2-4211-A555-3991B879C090}"/>
            </c:ext>
          </c:extLst>
        </c:ser>
        <c:dLbls>
          <c:showLegendKey val="0"/>
          <c:showVal val="0"/>
          <c:showCatName val="0"/>
          <c:showSerName val="0"/>
          <c:showPercent val="0"/>
          <c:showBubbleSize val="0"/>
        </c:dLbls>
        <c:gapWidth val="150"/>
        <c:axId val="169073824"/>
        <c:axId val="169075536"/>
      </c:barChart>
      <c:lineChart>
        <c:grouping val="standard"/>
        <c:varyColors val="0"/>
        <c:ser>
          <c:idx val="2"/>
          <c:order val="1"/>
          <c:tx>
            <c:strRef>
              <c:f>'Cost Output Tables &amp; Graphs'!$G$67</c:f>
              <c:strCache>
                <c:ptCount val="1"/>
                <c:pt idx="0">
                  <c:v>Cost per Pregnant Woman Reached (USD)</c:v>
                </c:pt>
              </c:strCache>
            </c:strRef>
          </c:tx>
          <c:spPr>
            <a:ln w="28575" cap="rnd">
              <a:solidFill>
                <a:schemeClr val="accent5"/>
              </a:solidFill>
              <a:round/>
            </a:ln>
            <a:effectLst/>
          </c:spPr>
          <c:marker>
            <c:symbol val="none"/>
          </c:marker>
          <c:cat>
            <c:numRef>
              <c:f>'Cost Output Tables &amp; Graphs'!$H$65:$L$65</c:f>
              <c:numCache>
                <c:formatCode>General</c:formatCode>
                <c:ptCount val="5"/>
                <c:pt idx="0">
                  <c:v>2024</c:v>
                </c:pt>
                <c:pt idx="1">
                  <c:v>2025</c:v>
                </c:pt>
                <c:pt idx="2">
                  <c:v>2026</c:v>
                </c:pt>
                <c:pt idx="3">
                  <c:v>2027</c:v>
                </c:pt>
                <c:pt idx="4">
                  <c:v>2028</c:v>
                </c:pt>
              </c:numCache>
            </c:numRef>
          </c:cat>
          <c:val>
            <c:numRef>
              <c:f>'Cost Output Tables &amp; Graphs'!$H$67:$L$67</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AD2-4211-A555-3991B879C090}"/>
            </c:ext>
          </c:extLst>
        </c:ser>
        <c:dLbls>
          <c:showLegendKey val="0"/>
          <c:showVal val="0"/>
          <c:showCatName val="0"/>
          <c:showSerName val="0"/>
          <c:showPercent val="0"/>
          <c:showBubbleSize val="0"/>
        </c:dLbls>
        <c:marker val="1"/>
        <c:smooth val="0"/>
        <c:axId val="273882448"/>
        <c:axId val="212641328"/>
      </c:lineChart>
      <c:catAx>
        <c:axId val="16907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75536"/>
        <c:crosses val="autoZero"/>
        <c:auto val="1"/>
        <c:lblAlgn val="ctr"/>
        <c:lblOffset val="100"/>
        <c:noMultiLvlLbl val="0"/>
      </c:catAx>
      <c:valAx>
        <c:axId val="169075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Number</a:t>
                </a:r>
                <a:r>
                  <a:rPr lang="en-US" sz="900" b="1" baseline="0"/>
                  <a:t> of Women Reached  (#)</a:t>
                </a:r>
                <a:endParaRPr lang="en-US" sz="900"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73824"/>
        <c:crosses val="autoZero"/>
        <c:crossBetween val="between"/>
      </c:valAx>
      <c:valAx>
        <c:axId val="21264132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Cost per Woman Reached</a:t>
                </a:r>
                <a:r>
                  <a:rPr lang="en-US" sz="900" b="1" baseline="0"/>
                  <a:t> </a:t>
                </a:r>
                <a:r>
                  <a:rPr lang="en-US" sz="900" b="0" i="1" baseline="0"/>
                  <a:t>($ USD)</a:t>
                </a:r>
                <a:endParaRPr lang="en-US" sz="900" b="0" i="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882448"/>
        <c:crosses val="max"/>
        <c:crossBetween val="between"/>
      </c:valAx>
      <c:catAx>
        <c:axId val="273882448"/>
        <c:scaling>
          <c:orientation val="minMax"/>
        </c:scaling>
        <c:delete val="1"/>
        <c:axPos val="b"/>
        <c:numFmt formatCode="General" sourceLinked="1"/>
        <c:majorTickMark val="out"/>
        <c:minorTickMark val="none"/>
        <c:tickLblPos val="nextTo"/>
        <c:crossAx val="212641328"/>
        <c:crosses val="autoZero"/>
        <c:auto val="1"/>
        <c:lblAlgn val="ctr"/>
        <c:lblOffset val="100"/>
        <c:noMultiLvlLbl val="0"/>
      </c:catAx>
      <c:spPr>
        <a:noFill/>
        <a:ln>
          <a:noFill/>
        </a:ln>
        <a:effectLst/>
      </c:spPr>
    </c:plotArea>
    <c:legend>
      <c:legendPos val="b"/>
      <c:layout>
        <c:manualLayout>
          <c:xMode val="edge"/>
          <c:yMode val="edge"/>
          <c:x val="0.15121201173397936"/>
          <c:y val="0.85850981537060844"/>
          <c:w val="0.75257974936324368"/>
          <c:h val="0.139390156335902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2026397603421"/>
          <c:y val="3.6758563074352546E-2"/>
          <c:w val="0.54984430308079668"/>
          <c:h val="0.79249851267103077"/>
        </c:manualLayout>
      </c:layout>
      <c:barChart>
        <c:barDir val="col"/>
        <c:grouping val="stacked"/>
        <c:varyColors val="0"/>
        <c:ser>
          <c:idx val="0"/>
          <c:order val="0"/>
          <c:tx>
            <c:strRef>
              <c:f>'Cost Output Tables &amp; Graphs'!$G$46</c:f>
              <c:strCache>
                <c:ptCount val="1"/>
                <c:pt idx="0">
                  <c:v>Research &amp; Pilots</c:v>
                </c:pt>
              </c:strCache>
            </c:strRef>
          </c:tx>
          <c:spPr>
            <a:solidFill>
              <a:schemeClr val="accent2"/>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Graphs'!$H$46:$Q$46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43C-40EA-BF85-A502B7701BC6}"/>
            </c:ext>
          </c:extLst>
        </c:ser>
        <c:ser>
          <c:idx val="1"/>
          <c:order val="1"/>
          <c:tx>
            <c:strRef>
              <c:f>'Cost Output Tables &amp; Graphs'!$G$47</c:f>
              <c:strCache>
                <c:ptCount val="1"/>
                <c:pt idx="0">
                  <c:v>Policy &amp; Regulatory</c:v>
                </c:pt>
              </c:strCache>
            </c:strRef>
          </c:tx>
          <c:spPr>
            <a:solidFill>
              <a:schemeClr val="accent4"/>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Graphs'!$H$47:$Q$47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3C-40EA-BF85-A502B7701BC6}"/>
            </c:ext>
          </c:extLst>
        </c:ser>
        <c:ser>
          <c:idx val="2"/>
          <c:order val="2"/>
          <c:tx>
            <c:strRef>
              <c:f>'Cost Output Tables &amp; Graphs'!$G$48</c:f>
              <c:strCache>
                <c:ptCount val="1"/>
                <c:pt idx="0">
                  <c:v>Product Procurement</c:v>
                </c:pt>
              </c:strCache>
            </c:strRef>
          </c:tx>
          <c:spPr>
            <a:solidFill>
              <a:schemeClr val="accent6"/>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Graphs'!$H$48:$Q$48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43C-40EA-BF85-A502B7701BC6}"/>
            </c:ext>
          </c:extLst>
        </c:ser>
        <c:ser>
          <c:idx val="3"/>
          <c:order val="3"/>
          <c:tx>
            <c:strRef>
              <c:f>'Cost Output Tables &amp; Graphs'!$G$49</c:f>
              <c:strCache>
                <c:ptCount val="1"/>
                <c:pt idx="0">
                  <c:v>Supply Chain</c:v>
                </c:pt>
              </c:strCache>
            </c:strRef>
          </c:tx>
          <c:spPr>
            <a:solidFill>
              <a:schemeClr val="accent2">
                <a:lumMod val="6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Graphs'!$H$49:$Q$49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43C-40EA-BF85-A502B7701BC6}"/>
            </c:ext>
          </c:extLst>
        </c:ser>
        <c:ser>
          <c:idx val="4"/>
          <c:order val="4"/>
          <c:tx>
            <c:strRef>
              <c:f>'Cost Output Tables &amp; Graphs'!$G$50</c:f>
              <c:strCache>
                <c:ptCount val="1"/>
                <c:pt idx="0">
                  <c:v>Training &amp; Service Delivery</c:v>
                </c:pt>
              </c:strCache>
            </c:strRef>
          </c:tx>
          <c:spPr>
            <a:solidFill>
              <a:schemeClr val="accent4">
                <a:lumMod val="6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Graphs'!$H$50:$Q$50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43C-40EA-BF85-A502B7701BC6}"/>
            </c:ext>
          </c:extLst>
        </c:ser>
        <c:ser>
          <c:idx val="5"/>
          <c:order val="5"/>
          <c:tx>
            <c:strRef>
              <c:f>'Cost Output Tables &amp; Graphs'!$G$51</c:f>
              <c:strCache>
                <c:ptCount val="1"/>
                <c:pt idx="0">
                  <c:v>Demand Generation</c:v>
                </c:pt>
              </c:strCache>
            </c:strRef>
          </c:tx>
          <c:spPr>
            <a:solidFill>
              <a:schemeClr val="accent6">
                <a:lumMod val="6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Graphs'!$H$51:$Q$51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43C-40EA-BF85-A502B7701BC6}"/>
            </c:ext>
          </c:extLst>
        </c:ser>
        <c:ser>
          <c:idx val="6"/>
          <c:order val="6"/>
          <c:tx>
            <c:strRef>
              <c:f>'Cost Output Tables &amp; Graphs'!$G$52</c:f>
              <c:strCache>
                <c:ptCount val="1"/>
                <c:pt idx="0">
                  <c:v>Local Market Shaping</c:v>
                </c:pt>
              </c:strCache>
            </c:strRef>
          </c:tx>
          <c:spPr>
            <a:solidFill>
              <a:schemeClr val="accent2">
                <a:lumMod val="80000"/>
                <a:lumOff val="2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Graphs'!$H$52:$Q$52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A43C-40EA-BF85-A502B7701BC6}"/>
            </c:ext>
          </c:extLst>
        </c:ser>
        <c:ser>
          <c:idx val="7"/>
          <c:order val="7"/>
          <c:tx>
            <c:strRef>
              <c:f>'Cost Output Tables &amp; Graphs'!$G$53</c:f>
              <c:strCache>
                <c:ptCount val="1"/>
                <c:pt idx="0">
                  <c:v>Coordination &amp; Advocacy</c:v>
                </c:pt>
              </c:strCache>
            </c:strRef>
          </c:tx>
          <c:spPr>
            <a:solidFill>
              <a:schemeClr val="accent4">
                <a:lumMod val="80000"/>
                <a:lumOff val="2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Graphs'!$H$53:$Q$53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A43C-40EA-BF85-A502B7701BC6}"/>
            </c:ext>
          </c:extLst>
        </c:ser>
        <c:ser>
          <c:idx val="8"/>
          <c:order val="8"/>
          <c:tx>
            <c:strRef>
              <c:f>'Cost Output Tables &amp; Graphs'!$G$54</c:f>
              <c:strCache>
                <c:ptCount val="1"/>
                <c:pt idx="0">
                  <c:v>Monitoring &amp; Evaluation</c:v>
                </c:pt>
              </c:strCache>
            </c:strRef>
          </c:tx>
          <c:spPr>
            <a:solidFill>
              <a:schemeClr val="accent6">
                <a:lumMod val="80000"/>
                <a:lumOff val="2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Graphs'!$H$54:$Q$54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A9-4087-B7C9-606F4E5CBBDD}"/>
            </c:ext>
          </c:extLst>
        </c:ser>
        <c:dLbls>
          <c:showLegendKey val="0"/>
          <c:showVal val="0"/>
          <c:showCatName val="0"/>
          <c:showSerName val="0"/>
          <c:showPercent val="0"/>
          <c:showBubbleSize val="0"/>
        </c:dLbls>
        <c:gapWidth val="6"/>
        <c:overlap val="100"/>
        <c:axId val="565457496"/>
        <c:axId val="565454256"/>
      </c:barChart>
      <c:catAx>
        <c:axId val="565457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r>
                  <a:rPr lang="en-US" baseline="0"/>
                  <a:t> (by Introduction/Transition &amp; Ongoing)</a:t>
                </a:r>
                <a:endParaRPr lang="en-US"/>
              </a:p>
            </c:rich>
          </c:tx>
          <c:layout>
            <c:manualLayout>
              <c:xMode val="edge"/>
              <c:yMode val="edge"/>
              <c:x val="0.23672165143644222"/>
              <c:y val="0.92636277347124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454256"/>
        <c:crosses val="autoZero"/>
        <c:auto val="1"/>
        <c:lblAlgn val="ctr"/>
        <c:lblOffset val="100"/>
        <c:noMultiLvlLbl val="0"/>
      </c:catAx>
      <c:valAx>
        <c:axId val="565454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Costs</a:t>
                </a:r>
                <a:r>
                  <a:rPr lang="en-US" baseline="0"/>
                  <a:t>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457496"/>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00382760992367"/>
          <c:y val="3.1657436556993129E-2"/>
          <c:w val="0.547553708987079"/>
          <c:h val="0.78588825008638241"/>
        </c:manualLayout>
      </c:layout>
      <c:barChart>
        <c:barDir val="col"/>
        <c:grouping val="stacked"/>
        <c:varyColors val="0"/>
        <c:ser>
          <c:idx val="0"/>
          <c:order val="0"/>
          <c:tx>
            <c:strRef>
              <c:f>'Cost Output Tables &amp; Graphs'!$G$37</c:f>
              <c:strCache>
                <c:ptCount val="1"/>
                <c:pt idx="0">
                  <c:v>Research &amp; Pilots</c:v>
                </c:pt>
              </c:strCache>
            </c:strRef>
          </c:tx>
          <c:spPr>
            <a:solidFill>
              <a:schemeClr val="accent2"/>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Graphs'!$H$37:$Q$37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39-48CC-9323-3C67DD091EA2}"/>
            </c:ext>
          </c:extLst>
        </c:ser>
        <c:ser>
          <c:idx val="1"/>
          <c:order val="1"/>
          <c:tx>
            <c:strRef>
              <c:f>'Cost Output Tables &amp; Graphs'!$G$38</c:f>
              <c:strCache>
                <c:ptCount val="1"/>
                <c:pt idx="0">
                  <c:v>Policy &amp; Regulatory</c:v>
                </c:pt>
              </c:strCache>
            </c:strRef>
          </c:tx>
          <c:spPr>
            <a:solidFill>
              <a:schemeClr val="accent4"/>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Graphs'!$H$38:$Q$38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39-48CC-9323-3C67DD091EA2}"/>
            </c:ext>
          </c:extLst>
        </c:ser>
        <c:ser>
          <c:idx val="2"/>
          <c:order val="2"/>
          <c:tx>
            <c:strRef>
              <c:f>'Cost Output Tables &amp; Graphs'!$G$39</c:f>
              <c:strCache>
                <c:ptCount val="1"/>
                <c:pt idx="0">
                  <c:v>Product Procurement</c:v>
                </c:pt>
              </c:strCache>
            </c:strRef>
          </c:tx>
          <c:spPr>
            <a:solidFill>
              <a:schemeClr val="accent6"/>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Graphs'!$H$39:$Q$39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39-48CC-9323-3C67DD091EA2}"/>
            </c:ext>
          </c:extLst>
        </c:ser>
        <c:ser>
          <c:idx val="3"/>
          <c:order val="3"/>
          <c:tx>
            <c:strRef>
              <c:f>'Cost Output Tables &amp; Graphs'!$G$40</c:f>
              <c:strCache>
                <c:ptCount val="1"/>
                <c:pt idx="0">
                  <c:v>Supply Chain</c:v>
                </c:pt>
              </c:strCache>
            </c:strRef>
          </c:tx>
          <c:spPr>
            <a:solidFill>
              <a:schemeClr val="accent2">
                <a:lumMod val="6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Graphs'!$H$40:$Q$40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239-48CC-9323-3C67DD091EA2}"/>
            </c:ext>
          </c:extLst>
        </c:ser>
        <c:ser>
          <c:idx val="4"/>
          <c:order val="4"/>
          <c:tx>
            <c:strRef>
              <c:f>'Cost Output Tables &amp; Graphs'!$G$41</c:f>
              <c:strCache>
                <c:ptCount val="1"/>
                <c:pt idx="0">
                  <c:v>Training &amp; Service Delivery</c:v>
                </c:pt>
              </c:strCache>
            </c:strRef>
          </c:tx>
          <c:spPr>
            <a:solidFill>
              <a:schemeClr val="accent4">
                <a:lumMod val="6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Graphs'!$H$41:$Q$41</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239-48CC-9323-3C67DD091EA2}"/>
            </c:ext>
          </c:extLst>
        </c:ser>
        <c:ser>
          <c:idx val="5"/>
          <c:order val="5"/>
          <c:tx>
            <c:strRef>
              <c:f>'Cost Output Tables &amp; Graphs'!$G$42</c:f>
              <c:strCache>
                <c:ptCount val="1"/>
                <c:pt idx="0">
                  <c:v>Demand Generation</c:v>
                </c:pt>
              </c:strCache>
            </c:strRef>
          </c:tx>
          <c:spPr>
            <a:solidFill>
              <a:schemeClr val="accent6">
                <a:lumMod val="6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Graphs'!$H$42:$Q$42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239-48CC-9323-3C67DD091EA2}"/>
            </c:ext>
          </c:extLst>
        </c:ser>
        <c:ser>
          <c:idx val="6"/>
          <c:order val="6"/>
          <c:tx>
            <c:strRef>
              <c:f>'Cost Output Tables &amp; Graphs'!$G$43</c:f>
              <c:strCache>
                <c:ptCount val="1"/>
                <c:pt idx="0">
                  <c:v>Local Market Shaping</c:v>
                </c:pt>
              </c:strCache>
            </c:strRef>
          </c:tx>
          <c:spPr>
            <a:solidFill>
              <a:schemeClr val="accent2">
                <a:lumMod val="80000"/>
                <a:lumOff val="2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Graphs'!$H$43:$Q$43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9239-48CC-9323-3C67DD091EA2}"/>
            </c:ext>
          </c:extLst>
        </c:ser>
        <c:ser>
          <c:idx val="7"/>
          <c:order val="7"/>
          <c:tx>
            <c:strRef>
              <c:f>'Cost Output Tables &amp; Graphs'!$G$44</c:f>
              <c:strCache>
                <c:ptCount val="1"/>
                <c:pt idx="0">
                  <c:v>Coordination &amp; Advocacy</c:v>
                </c:pt>
              </c:strCache>
            </c:strRef>
          </c:tx>
          <c:spPr>
            <a:solidFill>
              <a:schemeClr val="accent4">
                <a:lumMod val="80000"/>
                <a:lumOff val="2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Graphs'!$H$44:$Q$44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9239-48CC-9323-3C67DD091EA2}"/>
            </c:ext>
          </c:extLst>
        </c:ser>
        <c:ser>
          <c:idx val="8"/>
          <c:order val="8"/>
          <c:tx>
            <c:strRef>
              <c:f>'Cost Output Tables &amp; Graphs'!$G$45</c:f>
              <c:strCache>
                <c:ptCount val="1"/>
                <c:pt idx="0">
                  <c:v>Monitoring &amp; Evaluation</c:v>
                </c:pt>
              </c:strCache>
            </c:strRef>
          </c:tx>
          <c:spPr>
            <a:solidFill>
              <a:schemeClr val="accent6">
                <a:lumMod val="80000"/>
                <a:lumOff val="20000"/>
              </a:schemeClr>
            </a:solidFill>
            <a:ln>
              <a:noFill/>
            </a:ln>
            <a:effectLst/>
          </c:spPr>
          <c:invertIfNegative val="0"/>
          <c:cat>
            <c:strRef>
              <c:f>'Cost Output Tables &amp; Graphs'!$H$36:$Q$36</c:f>
              <c:strCache>
                <c:ptCount val="10"/>
                <c:pt idx="0">
                  <c:v>2024   (I/T)</c:v>
                </c:pt>
                <c:pt idx="1">
                  <c:v>2024   (O)</c:v>
                </c:pt>
                <c:pt idx="2">
                  <c:v>2025   (I/T)</c:v>
                </c:pt>
                <c:pt idx="3">
                  <c:v>2025   (O)</c:v>
                </c:pt>
                <c:pt idx="4">
                  <c:v>2026   (I/T)</c:v>
                </c:pt>
                <c:pt idx="5">
                  <c:v>2026   (O)</c:v>
                </c:pt>
                <c:pt idx="6">
                  <c:v>2027   (I/T)</c:v>
                </c:pt>
                <c:pt idx="7">
                  <c:v>2027   (O)</c:v>
                </c:pt>
                <c:pt idx="8">
                  <c:v>2028   (I/T)</c:v>
                </c:pt>
                <c:pt idx="9">
                  <c:v>2028   (O)</c:v>
                </c:pt>
              </c:strCache>
            </c:strRef>
          </c:cat>
          <c:val>
            <c:numRef>
              <c:f>'Cost Output Tables &amp; Graphs'!$H$45:$Q$45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72-4B98-A950-35AB7BBCE055}"/>
            </c:ext>
          </c:extLst>
        </c:ser>
        <c:dLbls>
          <c:showLegendKey val="0"/>
          <c:showVal val="0"/>
          <c:showCatName val="0"/>
          <c:showSerName val="0"/>
          <c:showPercent val="0"/>
          <c:showBubbleSize val="0"/>
        </c:dLbls>
        <c:gapWidth val="6"/>
        <c:overlap val="100"/>
        <c:axId val="565457496"/>
        <c:axId val="565454256"/>
      </c:barChart>
      <c:catAx>
        <c:axId val="565457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r>
                  <a:rPr lang="en-US" baseline="0"/>
                  <a:t> (by Introduction/Transition &amp; Ongoing)</a:t>
                </a:r>
                <a:endParaRPr lang="en-US"/>
              </a:p>
            </c:rich>
          </c:tx>
          <c:layout>
            <c:manualLayout>
              <c:xMode val="edge"/>
              <c:yMode val="edge"/>
              <c:x val="0.20944485558553991"/>
              <c:y val="0.922289822838085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454256"/>
        <c:crosses val="autoZero"/>
        <c:auto val="1"/>
        <c:lblAlgn val="ctr"/>
        <c:lblOffset val="100"/>
        <c:noMultiLvlLbl val="0"/>
      </c:catAx>
      <c:valAx>
        <c:axId val="565454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Costs</a:t>
                </a:r>
                <a:r>
                  <a:rPr lang="en-US" baseline="0"/>
                  <a:t> (USD $ Millions)</a:t>
                </a:r>
              </a:p>
            </c:rich>
          </c:tx>
          <c:layout>
            <c:manualLayout>
              <c:xMode val="edge"/>
              <c:yMode val="edge"/>
              <c:x val="2.8643447524721269E-2"/>
              <c:y val="0.2909284178600222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457496"/>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Output Tables &amp; Graphs'!$G$93</c:f>
              <c:strCache>
                <c:ptCount val="1"/>
                <c:pt idx="0">
                  <c:v>Research &amp; Pilots</c:v>
                </c:pt>
              </c:strCache>
            </c:strRef>
          </c:tx>
          <c:spPr>
            <a:solidFill>
              <a:schemeClr val="accent2"/>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Graphs'!$H$93:$L$93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B33-4FEC-BC16-0C3D9F47E208}"/>
            </c:ext>
          </c:extLst>
        </c:ser>
        <c:ser>
          <c:idx val="2"/>
          <c:order val="1"/>
          <c:tx>
            <c:strRef>
              <c:f>'Cost Output Tables &amp; Graphs'!$G$94</c:f>
              <c:strCache>
                <c:ptCount val="1"/>
                <c:pt idx="0">
                  <c:v>Policy &amp; Regulatory</c:v>
                </c:pt>
              </c:strCache>
            </c:strRef>
          </c:tx>
          <c:spPr>
            <a:solidFill>
              <a:schemeClr val="accent6"/>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Graphs'!$H$94:$L$94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7B33-4FEC-BC16-0C3D9F47E208}"/>
            </c:ext>
          </c:extLst>
        </c:ser>
        <c:ser>
          <c:idx val="1"/>
          <c:order val="2"/>
          <c:tx>
            <c:strRef>
              <c:f>'Cost Output Tables &amp; Graphs'!$G$95</c:f>
              <c:strCache>
                <c:ptCount val="1"/>
                <c:pt idx="0">
                  <c:v>Product Procurement</c:v>
                </c:pt>
              </c:strCache>
            </c:strRef>
          </c:tx>
          <c:spPr>
            <a:solidFill>
              <a:schemeClr val="accent4"/>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Graphs'!$H$95:$L$95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B33-4FEC-BC16-0C3D9F47E208}"/>
            </c:ext>
          </c:extLst>
        </c:ser>
        <c:ser>
          <c:idx val="3"/>
          <c:order val="3"/>
          <c:tx>
            <c:strRef>
              <c:f>'Cost Output Tables &amp; Graphs'!$G$96</c:f>
              <c:strCache>
                <c:ptCount val="1"/>
                <c:pt idx="0">
                  <c:v>Supply Chain</c:v>
                </c:pt>
              </c:strCache>
            </c:strRef>
          </c:tx>
          <c:spPr>
            <a:solidFill>
              <a:schemeClr val="accent2">
                <a:lumMod val="6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Graphs'!$H$96:$L$96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B33-4FEC-BC16-0C3D9F47E208}"/>
            </c:ext>
          </c:extLst>
        </c:ser>
        <c:ser>
          <c:idx val="4"/>
          <c:order val="4"/>
          <c:tx>
            <c:strRef>
              <c:f>'Cost Output Tables &amp; Graphs'!$G$97</c:f>
              <c:strCache>
                <c:ptCount val="1"/>
                <c:pt idx="0">
                  <c:v>Training &amp; Service Delivery</c:v>
                </c:pt>
              </c:strCache>
            </c:strRef>
          </c:tx>
          <c:spPr>
            <a:solidFill>
              <a:schemeClr val="accent4">
                <a:lumMod val="6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Graphs'!$H$97:$L$97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7B33-4FEC-BC16-0C3D9F47E208}"/>
            </c:ext>
          </c:extLst>
        </c:ser>
        <c:ser>
          <c:idx val="5"/>
          <c:order val="5"/>
          <c:tx>
            <c:strRef>
              <c:f>'Cost Output Tables &amp; Graphs'!$G$98</c:f>
              <c:strCache>
                <c:ptCount val="1"/>
                <c:pt idx="0">
                  <c:v>Demand Generation</c:v>
                </c:pt>
              </c:strCache>
            </c:strRef>
          </c:tx>
          <c:spPr>
            <a:solidFill>
              <a:schemeClr val="accent6">
                <a:lumMod val="6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Graphs'!$H$98:$L$98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7B33-4FEC-BC16-0C3D9F47E208}"/>
            </c:ext>
          </c:extLst>
        </c:ser>
        <c:ser>
          <c:idx val="6"/>
          <c:order val="6"/>
          <c:tx>
            <c:strRef>
              <c:f>'Cost Output Tables &amp; Graphs'!$G$99</c:f>
              <c:strCache>
                <c:ptCount val="1"/>
                <c:pt idx="0">
                  <c:v>Local Market Shaping</c:v>
                </c:pt>
              </c:strCache>
            </c:strRef>
          </c:tx>
          <c:spPr>
            <a:solidFill>
              <a:schemeClr val="accent2">
                <a:lumMod val="80000"/>
                <a:lumOff val="2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Graphs'!$H$99:$L$99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7B33-4FEC-BC16-0C3D9F47E208}"/>
            </c:ext>
          </c:extLst>
        </c:ser>
        <c:ser>
          <c:idx val="7"/>
          <c:order val="7"/>
          <c:tx>
            <c:strRef>
              <c:f>'Cost Output Tables &amp; Graphs'!$G$100</c:f>
              <c:strCache>
                <c:ptCount val="1"/>
                <c:pt idx="0">
                  <c:v>Coordination &amp; Advocacy</c:v>
                </c:pt>
              </c:strCache>
            </c:strRef>
          </c:tx>
          <c:spPr>
            <a:solidFill>
              <a:schemeClr val="accent4">
                <a:lumMod val="80000"/>
                <a:lumOff val="2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Graphs'!$H$100:$L$100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7B33-4FEC-BC16-0C3D9F47E208}"/>
            </c:ext>
          </c:extLst>
        </c:ser>
        <c:ser>
          <c:idx val="8"/>
          <c:order val="8"/>
          <c:tx>
            <c:strRef>
              <c:f>'Cost Output Tables &amp; Graphs'!$G$101</c:f>
              <c:strCache>
                <c:ptCount val="1"/>
                <c:pt idx="0">
                  <c:v>Monitoring &amp; Evaluation</c:v>
                </c:pt>
              </c:strCache>
            </c:strRef>
          </c:tx>
          <c:spPr>
            <a:solidFill>
              <a:schemeClr val="accent6">
                <a:lumMod val="80000"/>
                <a:lumOff val="2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Graphs'!$H$101:$L$101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7B33-4FEC-BC16-0C3D9F47E208}"/>
            </c:ext>
          </c:extLst>
        </c:ser>
        <c:dLbls>
          <c:showLegendKey val="0"/>
          <c:showVal val="0"/>
          <c:showCatName val="0"/>
          <c:showSerName val="0"/>
          <c:showPercent val="0"/>
          <c:showBubbleSize val="0"/>
        </c:dLbls>
        <c:gapWidth val="150"/>
        <c:overlap val="100"/>
        <c:axId val="169073824"/>
        <c:axId val="169075536"/>
      </c:barChart>
      <c:catAx>
        <c:axId val="16907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75536"/>
        <c:crosses val="autoZero"/>
        <c:auto val="1"/>
        <c:lblAlgn val="ctr"/>
        <c:lblOffset val="100"/>
        <c:noMultiLvlLbl val="0"/>
      </c:catAx>
      <c:valAx>
        <c:axId val="169075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Funding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73824"/>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Output Tables &amp; Graphs'!$G$84</c:f>
              <c:strCache>
                <c:ptCount val="1"/>
                <c:pt idx="0">
                  <c:v>Research &amp; Pilots</c:v>
                </c:pt>
              </c:strCache>
            </c:strRef>
          </c:tx>
          <c:spPr>
            <a:solidFill>
              <a:schemeClr val="accent2"/>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Graphs'!$H$84:$L$84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99B-4CA5-A234-77EABE352501}"/>
            </c:ext>
          </c:extLst>
        </c:ser>
        <c:ser>
          <c:idx val="2"/>
          <c:order val="1"/>
          <c:tx>
            <c:strRef>
              <c:f>'Cost Output Tables &amp; Graphs'!$G$85</c:f>
              <c:strCache>
                <c:ptCount val="1"/>
                <c:pt idx="0">
                  <c:v>Policy &amp; Regulatory</c:v>
                </c:pt>
              </c:strCache>
            </c:strRef>
          </c:tx>
          <c:spPr>
            <a:solidFill>
              <a:schemeClr val="accent6"/>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Graphs'!$H$85:$L$85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C99B-4CA5-A234-77EABE352501}"/>
            </c:ext>
          </c:extLst>
        </c:ser>
        <c:ser>
          <c:idx val="1"/>
          <c:order val="2"/>
          <c:tx>
            <c:strRef>
              <c:f>'Cost Output Tables &amp; Graphs'!$G$86</c:f>
              <c:strCache>
                <c:ptCount val="1"/>
                <c:pt idx="0">
                  <c:v>Product Procurement</c:v>
                </c:pt>
              </c:strCache>
            </c:strRef>
          </c:tx>
          <c:spPr>
            <a:solidFill>
              <a:schemeClr val="accent4"/>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Graphs'!$H$86:$L$86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1-C99B-4CA5-A234-77EABE352501}"/>
            </c:ext>
          </c:extLst>
        </c:ser>
        <c:ser>
          <c:idx val="3"/>
          <c:order val="3"/>
          <c:tx>
            <c:strRef>
              <c:f>'Cost Output Tables &amp; Graphs'!$G$87</c:f>
              <c:strCache>
                <c:ptCount val="1"/>
                <c:pt idx="0">
                  <c:v>Supply Chain</c:v>
                </c:pt>
              </c:strCache>
            </c:strRef>
          </c:tx>
          <c:spPr>
            <a:solidFill>
              <a:schemeClr val="accent2">
                <a:lumMod val="6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Graphs'!$H$87:$L$87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2-C99B-4CA5-A234-77EABE352501}"/>
            </c:ext>
          </c:extLst>
        </c:ser>
        <c:ser>
          <c:idx val="4"/>
          <c:order val="4"/>
          <c:tx>
            <c:strRef>
              <c:f>'Cost Output Tables &amp; Graphs'!$G$88</c:f>
              <c:strCache>
                <c:ptCount val="1"/>
                <c:pt idx="0">
                  <c:v>Training &amp; Service Delivery</c:v>
                </c:pt>
              </c:strCache>
            </c:strRef>
          </c:tx>
          <c:spPr>
            <a:solidFill>
              <a:schemeClr val="accent4">
                <a:lumMod val="6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Graphs'!$H$88:$L$88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3-C99B-4CA5-A234-77EABE352501}"/>
            </c:ext>
          </c:extLst>
        </c:ser>
        <c:ser>
          <c:idx val="5"/>
          <c:order val="5"/>
          <c:tx>
            <c:strRef>
              <c:f>'Cost Output Tables &amp; Graphs'!$G$89</c:f>
              <c:strCache>
                <c:ptCount val="1"/>
                <c:pt idx="0">
                  <c:v>Demand Generation</c:v>
                </c:pt>
              </c:strCache>
            </c:strRef>
          </c:tx>
          <c:spPr>
            <a:solidFill>
              <a:schemeClr val="accent6">
                <a:lumMod val="6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Graphs'!$H$89:$L$89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C-C99B-4CA5-A234-77EABE352501}"/>
            </c:ext>
          </c:extLst>
        </c:ser>
        <c:ser>
          <c:idx val="6"/>
          <c:order val="6"/>
          <c:tx>
            <c:strRef>
              <c:f>'Cost Output Tables &amp; Graphs'!$G$90</c:f>
              <c:strCache>
                <c:ptCount val="1"/>
                <c:pt idx="0">
                  <c:v>Local Market Shaping</c:v>
                </c:pt>
              </c:strCache>
            </c:strRef>
          </c:tx>
          <c:spPr>
            <a:solidFill>
              <a:schemeClr val="accent2">
                <a:lumMod val="80000"/>
                <a:lumOff val="2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Graphs'!$H$90:$L$90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D-C99B-4CA5-A234-77EABE352501}"/>
            </c:ext>
          </c:extLst>
        </c:ser>
        <c:ser>
          <c:idx val="7"/>
          <c:order val="7"/>
          <c:tx>
            <c:strRef>
              <c:f>'Cost Output Tables &amp; Graphs'!$G$91</c:f>
              <c:strCache>
                <c:ptCount val="1"/>
                <c:pt idx="0">
                  <c:v>Coordination &amp; Advocacy</c:v>
                </c:pt>
              </c:strCache>
            </c:strRef>
          </c:tx>
          <c:spPr>
            <a:solidFill>
              <a:schemeClr val="accent4">
                <a:lumMod val="80000"/>
                <a:lumOff val="2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Graphs'!$H$91:$L$91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E-C99B-4CA5-A234-77EABE352501}"/>
            </c:ext>
          </c:extLst>
        </c:ser>
        <c:ser>
          <c:idx val="8"/>
          <c:order val="8"/>
          <c:tx>
            <c:strRef>
              <c:f>'Cost Output Tables &amp; Graphs'!$G$92</c:f>
              <c:strCache>
                <c:ptCount val="1"/>
                <c:pt idx="0">
                  <c:v>Monitoring &amp; Evaluation</c:v>
                </c:pt>
              </c:strCache>
            </c:strRef>
          </c:tx>
          <c:spPr>
            <a:solidFill>
              <a:schemeClr val="accent6">
                <a:lumMod val="80000"/>
                <a:lumOff val="20000"/>
              </a:schemeClr>
            </a:solidFill>
            <a:ln>
              <a:noFill/>
            </a:ln>
            <a:effectLst/>
          </c:spPr>
          <c:invertIfNegative val="0"/>
          <c:cat>
            <c:numRef>
              <c:f>'Cost Output Tables &amp; Graphs'!$H$83:$L$83</c:f>
              <c:numCache>
                <c:formatCode>General</c:formatCode>
                <c:ptCount val="5"/>
                <c:pt idx="0">
                  <c:v>2024</c:v>
                </c:pt>
                <c:pt idx="1">
                  <c:v>2025</c:v>
                </c:pt>
                <c:pt idx="2">
                  <c:v>2026</c:v>
                </c:pt>
                <c:pt idx="3">
                  <c:v>2027</c:v>
                </c:pt>
                <c:pt idx="4">
                  <c:v>2028</c:v>
                </c:pt>
              </c:numCache>
            </c:numRef>
          </c:cat>
          <c:val>
            <c:numRef>
              <c:f>'Cost Output Tables &amp; Graphs'!$H$92:$L$92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F-C99B-4CA5-A234-77EABE352501}"/>
            </c:ext>
          </c:extLst>
        </c:ser>
        <c:dLbls>
          <c:showLegendKey val="0"/>
          <c:showVal val="0"/>
          <c:showCatName val="0"/>
          <c:showSerName val="0"/>
          <c:showPercent val="0"/>
          <c:showBubbleSize val="0"/>
        </c:dLbls>
        <c:gapWidth val="150"/>
        <c:overlap val="100"/>
        <c:axId val="169073824"/>
        <c:axId val="169075536"/>
      </c:barChart>
      <c:catAx>
        <c:axId val="169073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75536"/>
        <c:crosses val="autoZero"/>
        <c:auto val="1"/>
        <c:lblAlgn val="ctr"/>
        <c:lblOffset val="100"/>
        <c:noMultiLvlLbl val="0"/>
      </c:catAx>
      <c:valAx>
        <c:axId val="169075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1"/>
                  <a:t>Funding (USD in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73824"/>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Output Tables &amp; Graphs'!$G$108</c:f>
              <c:strCache>
                <c:ptCount val="1"/>
                <c:pt idx="0">
                  <c:v>Funded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'Cost Output Tables &amp; Graphs'!$H$107:$L$107</c:f>
              <c:numCache>
                <c:formatCode>General</c:formatCode>
                <c:ptCount val="5"/>
                <c:pt idx="0">
                  <c:v>2024</c:v>
                </c:pt>
                <c:pt idx="1">
                  <c:v>2025</c:v>
                </c:pt>
                <c:pt idx="2">
                  <c:v>2026</c:v>
                </c:pt>
                <c:pt idx="3">
                  <c:v>2027</c:v>
                </c:pt>
                <c:pt idx="4">
                  <c:v>2028</c:v>
                </c:pt>
              </c:numCache>
            </c:numRef>
          </c:cat>
          <c:val>
            <c:numRef>
              <c:f>'Cost Output Tables &amp; Graphs'!$H$108:$L$108</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6BBB-4BF2-B5D4-D73BD5B8E947}"/>
            </c:ext>
          </c:extLst>
        </c:ser>
        <c:ser>
          <c:idx val="1"/>
          <c:order val="1"/>
          <c:tx>
            <c:strRef>
              <c:f>'Cost Output Tables &amp; Graphs'!$G$109</c:f>
              <c:strCache>
                <c:ptCount val="1"/>
                <c:pt idx="0">
                  <c:v>Unfunded Gap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'Cost Output Tables &amp; Graphs'!$H$107:$L$107</c:f>
              <c:numCache>
                <c:formatCode>General</c:formatCode>
                <c:ptCount val="5"/>
                <c:pt idx="0">
                  <c:v>2024</c:v>
                </c:pt>
                <c:pt idx="1">
                  <c:v>2025</c:v>
                </c:pt>
                <c:pt idx="2">
                  <c:v>2026</c:v>
                </c:pt>
                <c:pt idx="3">
                  <c:v>2027</c:v>
                </c:pt>
                <c:pt idx="4">
                  <c:v>2028</c:v>
                </c:pt>
              </c:numCache>
            </c:numRef>
          </c:cat>
          <c:val>
            <c:numRef>
              <c:f>'Cost Output Tables &amp; Graphs'!$H$109:$L$109</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6BBB-4BF2-B5D4-D73BD5B8E947}"/>
            </c:ext>
          </c:extLst>
        </c:ser>
        <c:dLbls>
          <c:showLegendKey val="0"/>
          <c:showVal val="0"/>
          <c:showCatName val="0"/>
          <c:showSerName val="0"/>
          <c:showPercent val="0"/>
          <c:showBubbleSize val="0"/>
        </c:dLbls>
        <c:gapWidth val="150"/>
        <c:overlap val="100"/>
        <c:axId val="635688608"/>
        <c:axId val="635689688"/>
      </c:barChart>
      <c:catAx>
        <c:axId val="635688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689688"/>
        <c:crosses val="autoZero"/>
        <c:auto val="1"/>
        <c:lblAlgn val="ctr"/>
        <c:lblOffset val="100"/>
        <c:noMultiLvlLbl val="0"/>
      </c:catAx>
      <c:valAx>
        <c:axId val="635689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Financing Gap ($USD in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688608"/>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Output Tables &amp; Graphs'!$G$111</c:f>
              <c:strCache>
                <c:ptCount val="1"/>
                <c:pt idx="0">
                  <c:v>Funded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'Cost Output Tables &amp; Graphs'!$H$107:$L$107</c:f>
              <c:numCache>
                <c:formatCode>General</c:formatCode>
                <c:ptCount val="5"/>
                <c:pt idx="0">
                  <c:v>2024</c:v>
                </c:pt>
                <c:pt idx="1">
                  <c:v>2025</c:v>
                </c:pt>
                <c:pt idx="2">
                  <c:v>2026</c:v>
                </c:pt>
                <c:pt idx="3">
                  <c:v>2027</c:v>
                </c:pt>
                <c:pt idx="4">
                  <c:v>2028</c:v>
                </c:pt>
              </c:numCache>
            </c:numRef>
          </c:cat>
          <c:val>
            <c:numRef>
              <c:f>'Cost Output Tables &amp; Graphs'!$H$111:$L$111</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EA89-4459-A1C0-F3102DD413F7}"/>
            </c:ext>
          </c:extLst>
        </c:ser>
        <c:ser>
          <c:idx val="1"/>
          <c:order val="1"/>
          <c:tx>
            <c:strRef>
              <c:f>'Cost Output Tables &amp; Graphs'!$G$112</c:f>
              <c:strCache>
                <c:ptCount val="1"/>
                <c:pt idx="0">
                  <c:v>Unfunded Gap</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'Cost Output Tables &amp; Graphs'!$H$107:$L$107</c:f>
              <c:numCache>
                <c:formatCode>General</c:formatCode>
                <c:ptCount val="5"/>
                <c:pt idx="0">
                  <c:v>2024</c:v>
                </c:pt>
                <c:pt idx="1">
                  <c:v>2025</c:v>
                </c:pt>
                <c:pt idx="2">
                  <c:v>2026</c:v>
                </c:pt>
                <c:pt idx="3">
                  <c:v>2027</c:v>
                </c:pt>
                <c:pt idx="4">
                  <c:v>2028</c:v>
                </c:pt>
              </c:numCache>
            </c:numRef>
          </c:cat>
          <c:val>
            <c:numRef>
              <c:f>'Cost Output Tables &amp; Graphs'!$H$112:$L$112</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EA89-4459-A1C0-F3102DD413F7}"/>
            </c:ext>
          </c:extLst>
        </c:ser>
        <c:dLbls>
          <c:showLegendKey val="0"/>
          <c:showVal val="0"/>
          <c:showCatName val="0"/>
          <c:showSerName val="0"/>
          <c:showPercent val="0"/>
          <c:showBubbleSize val="0"/>
        </c:dLbls>
        <c:gapWidth val="150"/>
        <c:overlap val="100"/>
        <c:axId val="635688608"/>
        <c:axId val="635689688"/>
      </c:barChart>
      <c:catAx>
        <c:axId val="635688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689688"/>
        <c:crosses val="autoZero"/>
        <c:auto val="1"/>
        <c:lblAlgn val="ctr"/>
        <c:lblOffset val="100"/>
        <c:noMultiLvlLbl val="0"/>
      </c:catAx>
      <c:valAx>
        <c:axId val="635689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Financing Gap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5688608"/>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Output Tables &amp; Graphs'!$T$133</c:f>
              <c:strCache>
                <c:ptCount val="1"/>
                <c:pt idx="0">
                  <c:v>Funded</c:v>
                </c:pt>
              </c:strCache>
            </c:strRef>
          </c:tx>
          <c:spPr>
            <a:solidFill>
              <a:schemeClr val="accent6"/>
            </a:solidFill>
            <a:ln>
              <a:noFill/>
            </a:ln>
            <a:effectLst/>
          </c:spPr>
          <c:invertIfNegative val="0"/>
          <c:cat>
            <c:numRef>
              <c:f>'Cost Output Tables &amp; Graphs'!$U$132:$Y$132</c:f>
              <c:numCache>
                <c:formatCode>General</c:formatCode>
                <c:ptCount val="5"/>
                <c:pt idx="0">
                  <c:v>2024</c:v>
                </c:pt>
                <c:pt idx="1">
                  <c:v>2025</c:v>
                </c:pt>
                <c:pt idx="2">
                  <c:v>2026</c:v>
                </c:pt>
                <c:pt idx="3">
                  <c:v>2027</c:v>
                </c:pt>
                <c:pt idx="4">
                  <c:v>2028</c:v>
                </c:pt>
              </c:numCache>
            </c:numRef>
          </c:cat>
          <c:val>
            <c:numRef>
              <c:f>'Cost Output Tables &amp; Graphs'!$U$133:$Y$133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0FA-4752-80DA-0859BABE5954}"/>
            </c:ext>
          </c:extLst>
        </c:ser>
        <c:ser>
          <c:idx val="1"/>
          <c:order val="1"/>
          <c:tx>
            <c:strRef>
              <c:f>'Cost Output Tables &amp; Graphs'!$T$134</c:f>
              <c:strCache>
                <c:ptCount val="1"/>
                <c:pt idx="0">
                  <c:v>Unfunded</c:v>
                </c:pt>
              </c:strCache>
            </c:strRef>
          </c:tx>
          <c:spPr>
            <a:solidFill>
              <a:schemeClr val="accent2"/>
            </a:solidFill>
            <a:ln>
              <a:noFill/>
            </a:ln>
            <a:effectLst/>
          </c:spPr>
          <c:invertIfNegative val="0"/>
          <c:cat>
            <c:numRef>
              <c:f>'Cost Output Tables &amp; Graphs'!$U$132:$Y$132</c:f>
              <c:numCache>
                <c:formatCode>General</c:formatCode>
                <c:ptCount val="5"/>
                <c:pt idx="0">
                  <c:v>2024</c:v>
                </c:pt>
                <c:pt idx="1">
                  <c:v>2025</c:v>
                </c:pt>
                <c:pt idx="2">
                  <c:v>2026</c:v>
                </c:pt>
                <c:pt idx="3">
                  <c:v>2027</c:v>
                </c:pt>
                <c:pt idx="4">
                  <c:v>2028</c:v>
                </c:pt>
              </c:numCache>
            </c:numRef>
          </c:cat>
          <c:val>
            <c:numRef>
              <c:f>'Cost Output Tables &amp; Graphs'!$U$134:$Y$134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D0FA-4752-80DA-0859BABE5954}"/>
            </c:ext>
          </c:extLst>
        </c:ser>
        <c:dLbls>
          <c:showLegendKey val="0"/>
          <c:showVal val="0"/>
          <c:showCatName val="0"/>
          <c:showSerName val="0"/>
          <c:showPercent val="0"/>
          <c:showBubbleSize val="0"/>
        </c:dLbls>
        <c:gapWidth val="150"/>
        <c:overlap val="100"/>
        <c:axId val="1302318480"/>
        <c:axId val="1302319200"/>
      </c:barChart>
      <c:catAx>
        <c:axId val="1302318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319200"/>
        <c:crosses val="autoZero"/>
        <c:auto val="1"/>
        <c:lblAlgn val="ctr"/>
        <c:lblOffset val="100"/>
        <c:noMultiLvlLbl val="0"/>
      </c:catAx>
      <c:valAx>
        <c:axId val="13023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r>
                  <a:rPr lang="en-US" baseline="0"/>
                  <a:t> Financing Gap ($USD, 100,000s)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318480"/>
        <c:crosses val="autoZero"/>
        <c:crossBetween val="between"/>
        <c:dispUnits>
          <c:builtInUnit val="hundred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'Cost Output Tables &amp; Graphs'!$T$136</c:f>
              <c:strCache>
                <c:ptCount val="1"/>
                <c:pt idx="0">
                  <c:v>Funded</c:v>
                </c:pt>
              </c:strCache>
            </c:strRef>
          </c:tx>
          <c:spPr>
            <a:solidFill>
              <a:schemeClr val="accent6"/>
            </a:solidFill>
            <a:ln>
              <a:noFill/>
            </a:ln>
            <a:effectLst/>
          </c:spPr>
          <c:invertIfNegative val="0"/>
          <c:cat>
            <c:numRef>
              <c:f>'Cost Output Tables &amp; Graphs'!$U$132:$Y$132</c:f>
              <c:numCache>
                <c:formatCode>General</c:formatCode>
                <c:ptCount val="5"/>
                <c:pt idx="0">
                  <c:v>2024</c:v>
                </c:pt>
                <c:pt idx="1">
                  <c:v>2025</c:v>
                </c:pt>
                <c:pt idx="2">
                  <c:v>2026</c:v>
                </c:pt>
                <c:pt idx="3">
                  <c:v>2027</c:v>
                </c:pt>
                <c:pt idx="4">
                  <c:v>2028</c:v>
                </c:pt>
              </c:numCache>
            </c:numRef>
          </c:cat>
          <c:val>
            <c:numRef>
              <c:f>'Cost Output Tables &amp; Graphs'!$U$136:$Y$136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E66-471C-84B7-D10EF7D43711}"/>
            </c:ext>
          </c:extLst>
        </c:ser>
        <c:ser>
          <c:idx val="1"/>
          <c:order val="1"/>
          <c:tx>
            <c:strRef>
              <c:f>'Cost Output Tables &amp; Graphs'!$T$137</c:f>
              <c:strCache>
                <c:ptCount val="1"/>
                <c:pt idx="0">
                  <c:v>Unfunded</c:v>
                </c:pt>
              </c:strCache>
            </c:strRef>
          </c:tx>
          <c:spPr>
            <a:solidFill>
              <a:schemeClr val="accent2"/>
            </a:solidFill>
            <a:ln>
              <a:noFill/>
            </a:ln>
            <a:effectLst/>
          </c:spPr>
          <c:invertIfNegative val="0"/>
          <c:cat>
            <c:numRef>
              <c:f>'Cost Output Tables &amp; Graphs'!$U$132:$Y$132</c:f>
              <c:numCache>
                <c:formatCode>General</c:formatCode>
                <c:ptCount val="5"/>
                <c:pt idx="0">
                  <c:v>2024</c:v>
                </c:pt>
                <c:pt idx="1">
                  <c:v>2025</c:v>
                </c:pt>
                <c:pt idx="2">
                  <c:v>2026</c:v>
                </c:pt>
                <c:pt idx="3">
                  <c:v>2027</c:v>
                </c:pt>
                <c:pt idx="4">
                  <c:v>2028</c:v>
                </c:pt>
              </c:numCache>
            </c:numRef>
          </c:cat>
          <c:val>
            <c:numRef>
              <c:f>'Cost Output Tables &amp; Graphs'!$U$137:$Y$137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6E66-471C-84B7-D10EF7D43711}"/>
            </c:ext>
          </c:extLst>
        </c:ser>
        <c:dLbls>
          <c:showLegendKey val="0"/>
          <c:showVal val="0"/>
          <c:showCatName val="0"/>
          <c:showSerName val="0"/>
          <c:showPercent val="0"/>
          <c:showBubbleSize val="0"/>
        </c:dLbls>
        <c:gapWidth val="150"/>
        <c:overlap val="100"/>
        <c:axId val="1302318480"/>
        <c:axId val="1302319200"/>
      </c:barChart>
      <c:catAx>
        <c:axId val="1302318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319200"/>
        <c:crosses val="autoZero"/>
        <c:auto val="1"/>
        <c:lblAlgn val="ctr"/>
        <c:lblOffset val="100"/>
        <c:noMultiLvlLbl val="0"/>
      </c:catAx>
      <c:valAx>
        <c:axId val="13023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r>
                  <a:rPr lang="en-US" baseline="0"/>
                  <a:t> Financing Gap (100,000s)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2318480"/>
        <c:crosses val="autoZero"/>
        <c:crossBetween val="between"/>
        <c:dispUnits>
          <c:builtInUnit val="hundred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4641055</xdr:colOff>
      <xdr:row>8</xdr:row>
      <xdr:rowOff>95250</xdr:rowOff>
    </xdr:from>
    <xdr:to>
      <xdr:col>4</xdr:col>
      <xdr:colOff>1209674</xdr:colOff>
      <xdr:row>29</xdr:row>
      <xdr:rowOff>152399</xdr:rowOff>
    </xdr:to>
    <xdr:graphicFrame macro="">
      <xdr:nvGraphicFramePr>
        <xdr:cNvPr id="7" name="Chart 6">
          <a:extLst>
            <a:ext uri="{FF2B5EF4-FFF2-40B4-BE49-F238E27FC236}">
              <a16:creationId xmlns:a16="http://schemas.microsoft.com/office/drawing/2014/main" id="{4B903FF2-A495-72F2-7197-ADA65FD930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35720</xdr:colOff>
      <xdr:row>8</xdr:row>
      <xdr:rowOff>104774</xdr:rowOff>
    </xdr:from>
    <xdr:to>
      <xdr:col>2</xdr:col>
      <xdr:colOff>4424362</xdr:colOff>
      <xdr:row>29</xdr:row>
      <xdr:rowOff>171450</xdr:rowOff>
    </xdr:to>
    <xdr:graphicFrame macro="">
      <xdr:nvGraphicFramePr>
        <xdr:cNvPr id="2" name="Chart 1">
          <a:extLst>
            <a:ext uri="{FF2B5EF4-FFF2-40B4-BE49-F238E27FC236}">
              <a16:creationId xmlns:a16="http://schemas.microsoft.com/office/drawing/2014/main" id="{4D2891B2-6A3A-456D-AF56-D345E0143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21168</xdr:colOff>
      <xdr:row>63</xdr:row>
      <xdr:rowOff>152928</xdr:rowOff>
    </xdr:from>
    <xdr:to>
      <xdr:col>4</xdr:col>
      <xdr:colOff>1219702</xdr:colOff>
      <xdr:row>77</xdr:row>
      <xdr:rowOff>133350</xdr:rowOff>
    </xdr:to>
    <xdr:graphicFrame macro="">
      <xdr:nvGraphicFramePr>
        <xdr:cNvPr id="3" name="Chart 2">
          <a:extLst>
            <a:ext uri="{FF2B5EF4-FFF2-40B4-BE49-F238E27FC236}">
              <a16:creationId xmlns:a16="http://schemas.microsoft.com/office/drawing/2014/main" id="{E1FBB959-4835-492A-9CD2-19436B55A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6407</xdr:colOff>
      <xdr:row>63</xdr:row>
      <xdr:rowOff>150813</xdr:rowOff>
    </xdr:from>
    <xdr:to>
      <xdr:col>2</xdr:col>
      <xdr:colOff>4456197</xdr:colOff>
      <xdr:row>77</xdr:row>
      <xdr:rowOff>133350</xdr:rowOff>
    </xdr:to>
    <xdr:graphicFrame macro="">
      <xdr:nvGraphicFramePr>
        <xdr:cNvPr id="4" name="Chart 3">
          <a:extLst>
            <a:ext uri="{FF2B5EF4-FFF2-40B4-BE49-F238E27FC236}">
              <a16:creationId xmlns:a16="http://schemas.microsoft.com/office/drawing/2014/main" id="{36F9C388-3FAC-4AE4-82BF-213F5F51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44302</xdr:colOff>
      <xdr:row>33</xdr:row>
      <xdr:rowOff>199040</xdr:rowOff>
    </xdr:from>
    <xdr:to>
      <xdr:col>4</xdr:col>
      <xdr:colOff>1271069</xdr:colOff>
      <xdr:row>58</xdr:row>
      <xdr:rowOff>127000</xdr:rowOff>
    </xdr:to>
    <xdr:graphicFrame macro="">
      <xdr:nvGraphicFramePr>
        <xdr:cNvPr id="9" name="Chart 8">
          <a:extLst>
            <a:ext uri="{FF2B5EF4-FFF2-40B4-BE49-F238E27FC236}">
              <a16:creationId xmlns:a16="http://schemas.microsoft.com/office/drawing/2014/main" id="{D39A19CE-E19B-7E85-D85D-DE14756FD1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19159</xdr:colOff>
      <xdr:row>33</xdr:row>
      <xdr:rowOff>198471</xdr:rowOff>
    </xdr:from>
    <xdr:to>
      <xdr:col>2</xdr:col>
      <xdr:colOff>4733637</xdr:colOff>
      <xdr:row>58</xdr:row>
      <xdr:rowOff>126999</xdr:rowOff>
    </xdr:to>
    <xdr:graphicFrame macro="">
      <xdr:nvGraphicFramePr>
        <xdr:cNvPr id="10" name="Chart 9">
          <a:extLst>
            <a:ext uri="{FF2B5EF4-FFF2-40B4-BE49-F238E27FC236}">
              <a16:creationId xmlns:a16="http://schemas.microsoft.com/office/drawing/2014/main" id="{C6B26A4E-DEE7-4BF1-B5CA-FA9FB65AD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81</xdr:row>
      <xdr:rowOff>150394</xdr:rowOff>
    </xdr:from>
    <xdr:to>
      <xdr:col>4</xdr:col>
      <xdr:colOff>1221316</xdr:colOff>
      <xdr:row>101</xdr:row>
      <xdr:rowOff>194892</xdr:rowOff>
    </xdr:to>
    <xdr:graphicFrame macro="">
      <xdr:nvGraphicFramePr>
        <xdr:cNvPr id="8" name="Chart 7">
          <a:extLst>
            <a:ext uri="{FF2B5EF4-FFF2-40B4-BE49-F238E27FC236}">
              <a16:creationId xmlns:a16="http://schemas.microsoft.com/office/drawing/2014/main" id="{B4D325C7-C16F-4B6B-8D44-505D4E0446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11169</xdr:colOff>
      <xdr:row>81</xdr:row>
      <xdr:rowOff>150812</xdr:rowOff>
    </xdr:from>
    <xdr:to>
      <xdr:col>2</xdr:col>
      <xdr:colOff>4456197</xdr:colOff>
      <xdr:row>101</xdr:row>
      <xdr:rowOff>190500</xdr:rowOff>
    </xdr:to>
    <xdr:graphicFrame macro="">
      <xdr:nvGraphicFramePr>
        <xdr:cNvPr id="6" name="Chart 5">
          <a:extLst>
            <a:ext uri="{FF2B5EF4-FFF2-40B4-BE49-F238E27FC236}">
              <a16:creationId xmlns:a16="http://schemas.microsoft.com/office/drawing/2014/main" id="{8E679479-4207-43B1-B33D-54402D7A8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1176</xdr:colOff>
      <xdr:row>106</xdr:row>
      <xdr:rowOff>0</xdr:rowOff>
    </xdr:from>
    <xdr:to>
      <xdr:col>2</xdr:col>
      <xdr:colOff>4485040</xdr:colOff>
      <xdr:row>126</xdr:row>
      <xdr:rowOff>11759</xdr:rowOff>
    </xdr:to>
    <xdr:graphicFrame macro="">
      <xdr:nvGraphicFramePr>
        <xdr:cNvPr id="14" name="Chart 13">
          <a:extLst>
            <a:ext uri="{FF2B5EF4-FFF2-40B4-BE49-F238E27FC236}">
              <a16:creationId xmlns:a16="http://schemas.microsoft.com/office/drawing/2014/main" id="{086E6BA0-E813-AFFB-D22B-8EE51EA76F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106</xdr:row>
      <xdr:rowOff>0</xdr:rowOff>
    </xdr:from>
    <xdr:to>
      <xdr:col>4</xdr:col>
      <xdr:colOff>1261827</xdr:colOff>
      <xdr:row>126</xdr:row>
      <xdr:rowOff>11759</xdr:rowOff>
    </xdr:to>
    <xdr:graphicFrame macro="">
      <xdr:nvGraphicFramePr>
        <xdr:cNvPr id="15" name="Chart 14">
          <a:extLst>
            <a:ext uri="{FF2B5EF4-FFF2-40B4-BE49-F238E27FC236}">
              <a16:creationId xmlns:a16="http://schemas.microsoft.com/office/drawing/2014/main" id="{0C7F1767-CED6-4F7B-838F-46300D59B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217603</xdr:colOff>
      <xdr:row>133</xdr:row>
      <xdr:rowOff>172506</xdr:rowOff>
    </xdr:from>
    <xdr:to>
      <xdr:col>2</xdr:col>
      <xdr:colOff>4480277</xdr:colOff>
      <xdr:row>150</xdr:row>
      <xdr:rowOff>152870</xdr:rowOff>
    </xdr:to>
    <xdr:graphicFrame macro="">
      <xdr:nvGraphicFramePr>
        <xdr:cNvPr id="17" name="Chart 16">
          <a:extLst>
            <a:ext uri="{FF2B5EF4-FFF2-40B4-BE49-F238E27FC236}">
              <a16:creationId xmlns:a16="http://schemas.microsoft.com/office/drawing/2014/main" id="{C318D132-4CF7-2B89-932A-9C139057F3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134</xdr:row>
      <xdr:rowOff>0</xdr:rowOff>
    </xdr:from>
    <xdr:to>
      <xdr:col>4</xdr:col>
      <xdr:colOff>1315862</xdr:colOff>
      <xdr:row>150</xdr:row>
      <xdr:rowOff>180271</xdr:rowOff>
    </xdr:to>
    <xdr:graphicFrame macro="">
      <xdr:nvGraphicFramePr>
        <xdr:cNvPr id="18" name="Chart 17">
          <a:extLst>
            <a:ext uri="{FF2B5EF4-FFF2-40B4-BE49-F238E27FC236}">
              <a16:creationId xmlns:a16="http://schemas.microsoft.com/office/drawing/2014/main" id="{D3C1A052-3E94-4FA2-A7C5-3CA27FC1D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74">
  <rv s="0">
    <v>en-US</v>
    <v>avyk2w</v>
    <v>268435456</v>
    <v>1</v>
    <v>Powered by Refinitiv</v>
    <v>0</v>
    <v>USD/AFN</v>
    <v>2</v>
    <v>3</v>
    <v>Finance</v>
    <v>4</v>
    <v>78.56</v>
    <v>65.62</v>
    <v>0</v>
    <v>0</v>
    <v>AFN</v>
    <v>USD</v>
    <v>72.459999999999994</v>
    <v>Currency Pair</v>
    <v>45758.595219907409</v>
    <v>72.66</v>
    <v>US Dollar/Afghanistan Afghani FX Spot Rate</v>
    <v>72.459999999999994</v>
    <v>72.459999999999994</v>
    <v>72.459999999999994</v>
    <v>USDAFN</v>
    <v>USD/AFN</v>
  </rv>
  <rv s="1">
    <v>0</v>
  </rv>
  <rv s="0">
    <v>en-US</v>
    <v>avyk8m</v>
    <v>268435456</v>
    <v>1</v>
    <v>Powered by Refinitiv</v>
    <v>0</v>
    <v>USD/DZD</v>
    <v>2</v>
    <v>5</v>
    <v>Finance</v>
    <v>4</v>
    <v>136.0926</v>
    <v>131.303</v>
    <v>-0.61860000000000004</v>
    <v>-4.6909999999999999E-3</v>
    <v>DZD</v>
    <v>USD</v>
    <v>132.49100000000001</v>
    <v>Currency Pair</v>
    <v>45758.755046296297</v>
    <v>132.071</v>
    <v>US Dollar/Algerian Dinar FX Spot Rate</v>
    <v>131.83600000000001</v>
    <v>131.86359999999999</v>
    <v>131.245</v>
    <v>USDDZD</v>
    <v>USD/DZD</v>
  </rv>
  <rv s="1">
    <v>2</v>
  </rv>
  <rv s="0">
    <v>en-US</v>
    <v>brfkr7</v>
    <v>268435456</v>
    <v>1</v>
    <v>Powered by Refinitiv</v>
    <v>0</v>
    <v>USD/AOA</v>
    <v>2</v>
    <v>6</v>
    <v>Finance</v>
    <v>4</v>
    <v>955.91899999999998</v>
    <v>831.8</v>
    <v>0</v>
    <v>0</v>
    <v>AOA</v>
    <v>USD</v>
    <v>912</v>
    <v>Currency Pair</v>
    <v>45758.755011574074</v>
    <v>920</v>
    <v>US Dollar/Angolan Kwanza FX Spot Rate</v>
    <v>912</v>
    <v>912</v>
    <v>912</v>
    <v>USDAOA</v>
    <v>USD/AOA</v>
  </rv>
  <rv s="1">
    <v>4</v>
  </rv>
  <rv s="2">
    <v>en-US</v>
    <v>avyksm</v>
    <v>268435456</v>
    <v>1</v>
    <v>Powered by Refinitiv</v>
    <v>7</v>
    <v>USD/BDT</v>
    <v>2</v>
    <v>8</v>
    <v>Finance</v>
    <v>4</v>
    <v>121.99</v>
    <v>109.5</v>
    <v>0</v>
    <v>0</v>
    <v>BDT</v>
    <v>USD</v>
    <v>Currency Pair</v>
    <v>45757.257395833331</v>
    <v>US Dollar/Bangladesh Taka FX Spot Rate</v>
    <v>121</v>
    <v>121</v>
    <v>USDBDT</v>
    <v>USD/BDT</v>
  </rv>
  <rv s="1">
    <v>6</v>
  </rv>
  <rv s="0">
    <v>en-US</v>
    <v>avylgh</v>
    <v>268435456</v>
    <v>1</v>
    <v>Powered by Refinitiv</v>
    <v>0</v>
    <v>USD/BRL</v>
    <v>2</v>
    <v>9</v>
    <v>Finance</v>
    <v>4</v>
    <v>6.3139000000000003</v>
    <v>4.9964000000000004</v>
    <v>-2.35E-2</v>
    <v>-3.993E-3</v>
    <v>BRL</v>
    <v>USD</v>
    <v>5.9192999999999998</v>
    <v>Currency Pair</v>
    <v>45758.755069444444</v>
    <v>5.8174000000000001</v>
    <v>US Dollar/Brazilian Real FX Spot Rate</v>
    <v>5.8853</v>
    <v>5.8856000000000002</v>
    <v>5.8620999999999999</v>
    <v>USDBRL</v>
    <v>USD/BRL</v>
  </rv>
  <rv s="1">
    <v>8</v>
  </rv>
  <rv s="0">
    <v>en-US</v>
    <v>bntz6h</v>
    <v>268435456</v>
    <v>1</v>
    <v>Powered by Refinitiv</v>
    <v>0</v>
    <v>USD/XOF</v>
    <v>2</v>
    <v>10</v>
    <v>Finance</v>
    <v>4</v>
    <v>639</v>
    <v>582</v>
    <v>1</v>
    <v>1.689E-3</v>
    <v>XOF</v>
    <v>USD</v>
    <v>593</v>
    <v>Currency Pair</v>
    <v>45758.704027777778</v>
    <v>598</v>
    <v>US Dollar/CFA Franc BCEAO FX Spot Rate</v>
    <v>593</v>
    <v>592</v>
    <v>593</v>
    <v>USDXOF</v>
    <v>USD/XOF</v>
  </rv>
  <rv s="1">
    <v>10</v>
  </rv>
  <rv s="0">
    <v>en-US</v>
    <v>avylp2</v>
    <v>268435456</v>
    <v>1</v>
    <v>Powered by Refinitiv</v>
    <v>0</v>
    <v>USD/BIF</v>
    <v>2</v>
    <v>11</v>
    <v>Finance</v>
    <v>4</v>
    <v>2930.75</v>
    <v>2838</v>
    <v>0.35</v>
    <v>1.1939999999999999E-4</v>
    <v>BIF</v>
    <v>USD</v>
    <v>2930.75</v>
    <v>Currency Pair</v>
    <v>45758.754803240743</v>
    <v>2933</v>
    <v>US Dollar/Burundi Franc FX Spot Rate</v>
    <v>2930.4</v>
    <v>2930.4</v>
    <v>2930.75</v>
    <v>USDBIF</v>
    <v>USD/BIF</v>
  </rv>
  <rv s="1">
    <v>12</v>
  </rv>
  <rv s="0">
    <v>en-US</v>
    <v>b1ebk2</v>
    <v>268435456</v>
    <v>1</v>
    <v>Powered by Refinitiv</v>
    <v>0</v>
    <v>USD/XAF</v>
    <v>2</v>
    <v>12</v>
    <v>Finance</v>
    <v>4</v>
    <v>644.41999999999996</v>
    <v>583.49</v>
    <v>-6.57</v>
    <v>-1.1217999999999999E-2</v>
    <v>XAF</v>
    <v>USD</v>
    <v>586.20000000000005</v>
    <v>Currency Pair</v>
    <v>45758.736018518517</v>
    <v>612.21</v>
    <v>US Dollar/CFA Franc BEAC FX Spot Rate</v>
    <v>585.57000000000005</v>
    <v>585.67999999999995</v>
    <v>579.11</v>
    <v>USDXAF</v>
    <v>USD/XAF</v>
  </rv>
  <rv s="1">
    <v>14</v>
  </rv>
  <rv s="0">
    <v>en-US</v>
    <v>avymfr</v>
    <v>268435456</v>
    <v>1</v>
    <v>Powered by Refinitiv</v>
    <v>0</v>
    <v>USD/CDF</v>
    <v>2</v>
    <v>13</v>
    <v>Finance</v>
    <v>4</v>
    <v>2885</v>
    <v>2757.2</v>
    <v>0</v>
    <v>0</v>
    <v>CDF</v>
    <v>USD</v>
    <v>2860.5</v>
    <v>Currency Pair</v>
    <v>45758.754826388889</v>
    <v>2893</v>
    <v>US Dollar/Congo Franc FX Spot Rate</v>
    <v>2860.5</v>
    <v>2860.5</v>
    <v>2860.5</v>
    <v>USDCDF</v>
    <v>USD/CDF</v>
  </rv>
  <rv s="1">
    <v>16</v>
  </rv>
  <rv s="0">
    <v>en-US</v>
    <v>avymzr</v>
    <v>268435456</v>
    <v>1</v>
    <v>Powered by Refinitiv</v>
    <v>0</v>
    <v>USD/EGP</v>
    <v>2</v>
    <v>14</v>
    <v>Finance</v>
    <v>4</v>
    <v>51.68</v>
    <v>46.47</v>
    <v>0</v>
    <v>0</v>
    <v>EGP</v>
    <v>USD</v>
    <v>51.28</v>
    <v>Currency Pair</v>
    <v>45758.409895833334</v>
    <v>51.38</v>
    <v>US Dollar/Egyptian Pound FX Spot Rate</v>
    <v>51.28</v>
    <v>51.28</v>
    <v>51.28</v>
    <v>USDEGP</v>
    <v>USD/EGP</v>
  </rv>
  <rv s="1">
    <v>18</v>
  </rv>
  <rv s="0">
    <v>en-US</v>
    <v>avyn6h</v>
    <v>268435456</v>
    <v>1</v>
    <v>Powered by Refinitiv</v>
    <v>0</v>
    <v>USD/ETB</v>
    <v>2</v>
    <v>15</v>
    <v>Finance</v>
    <v>4</v>
    <v>130.22790000000001</v>
    <v>56.6</v>
    <v>0.27689999999999998</v>
    <v>2.1310000000000001E-3</v>
    <v>ETB</v>
    <v>USD</v>
    <v>130.22790000000001</v>
    <v>Currency Pair</v>
    <v>45758.595324074071</v>
    <v>134.95099999999999</v>
    <v>US Dollar/Ethiopian Birr FX Spot Rate</v>
    <v>129.95099999999999</v>
    <v>129.95099999999999</v>
    <v>130.22790000000001</v>
    <v>USDETB</v>
    <v>USD/ETB</v>
  </rv>
  <rv s="1">
    <v>20</v>
  </rv>
  <rv s="0">
    <v>en-US</v>
    <v>bntz3m</v>
    <v>268435456</v>
    <v>1</v>
    <v>Powered by Refinitiv</v>
    <v>0</v>
    <v>USD/GHS</v>
    <v>2</v>
    <v>11</v>
    <v>Finance</v>
    <v>4</v>
    <v>16.405000000000001</v>
    <v>13.2</v>
    <v>0</v>
    <v>0</v>
    <v>GHS</v>
    <v>USD</v>
    <v>15.48</v>
    <v>Currency Pair</v>
    <v>45758.755011574074</v>
    <v>15.53</v>
    <v>US Dollar/Ghanaian Cedi FX Spot Rate</v>
    <v>15.45</v>
    <v>15.45</v>
    <v>15.45</v>
    <v>USDGHS</v>
    <v>USD/GHS</v>
  </rv>
  <rv s="1">
    <v>22</v>
  </rv>
  <rv s="0">
    <v>en-US</v>
    <v>avynnm</v>
    <v>268435456</v>
    <v>1</v>
    <v>Powered by Refinitiv</v>
    <v>0</v>
    <v>USD/GTQ</v>
    <v>2</v>
    <v>16</v>
    <v>Finance</v>
    <v>4</v>
    <v>7.7880000000000003</v>
    <v>7.6820000000000004</v>
    <v>0</v>
    <v>0</v>
    <v>GTQ</v>
    <v>USD</v>
    <v>7.7080000000000002</v>
    <v>Currency Pair</v>
    <v>45758.754861111112</v>
    <v>7.7060000000000004</v>
    <v>US Dollar/Guatemala Quetzal FX Spot Rate</v>
    <v>7.7030000000000003</v>
    <v>7.7030000000000003</v>
    <v>7.7030000000000003</v>
    <v>USDGTQ</v>
    <v>USD/GTQ</v>
  </rv>
  <rv s="1">
    <v>24</v>
  </rv>
  <rv s="0">
    <v>en-US</v>
    <v>avynqh</v>
    <v>268435456</v>
    <v>1</v>
    <v>Powered by Refinitiv</v>
    <v>0</v>
    <v>USD/GNF</v>
    <v>2</v>
    <v>17</v>
    <v>Finance</v>
    <v>4</v>
    <v>8616</v>
    <v>8427</v>
    <v>0</v>
    <v>0</v>
    <v>GNF</v>
    <v>USD</v>
    <v>8616</v>
    <v>Currency Pair</v>
    <v>45758.754872685182</v>
    <v>8695</v>
    <v>US Dollar/Guinea Franc FX Spot Rate</v>
    <v>8614</v>
    <v>8614</v>
    <v>8614</v>
    <v>USDGNF</v>
    <v>USD/GNF</v>
  </rv>
  <rv s="1">
    <v>26</v>
  </rv>
  <rv s="0">
    <v>en-US</v>
    <v>avyo8m</v>
    <v>268435456</v>
    <v>1</v>
    <v>Powered by Refinitiv</v>
    <v>0</v>
    <v>USD/INR</v>
    <v>2</v>
    <v>18</v>
    <v>Finance</v>
    <v>4</v>
    <v>87.992000000000004</v>
    <v>82.947500000000005</v>
    <v>0</v>
    <v>0</v>
    <v>INR</v>
    <v>USD</v>
    <v>86.263999999999996</v>
    <v>Currency Pair</v>
    <v>45758.740474537037</v>
    <v>85.94</v>
    <v>US Dollar/Indian Rupee FX Spot Rate</v>
    <v>86.239000000000004</v>
    <v>86.19</v>
    <v>86.19</v>
    <v>USDINR</v>
    <v>USD/INR</v>
  </rv>
  <rv s="1">
    <v>28</v>
  </rv>
  <rv s="0">
    <v>en-US</v>
    <v>avyobh</v>
    <v>268435456</v>
    <v>1</v>
    <v>Powered by Refinitiv</v>
    <v>0</v>
    <v>USD/IDR</v>
    <v>2</v>
    <v>19</v>
    <v>Finance</v>
    <v>4</v>
    <v>16970</v>
    <v>15060</v>
    <v>-5</v>
    <v>-2.9770000000000003E-4</v>
    <v>IDR</v>
    <v>USD</v>
    <v>16815</v>
    <v>Currency Pair</v>
    <v>45758.327418981484</v>
    <v>16770</v>
    <v>US Dollar/Indonesian Rupiah FX Spot Rate</v>
    <v>16780</v>
    <v>16795</v>
    <v>16790</v>
    <v>USDIDR</v>
    <v>USD/IDR</v>
  </rv>
  <rv s="1">
    <v>30</v>
  </rv>
  <rv s="0">
    <v>en-US</v>
    <v>avyoec</v>
    <v>268435456</v>
    <v>1</v>
    <v>Powered by Refinitiv</v>
    <v>0</v>
    <v>USD/IQD</v>
    <v>2</v>
    <v>20</v>
    <v>Finance</v>
    <v>4</v>
    <v>1310</v>
    <v>1308</v>
    <v>0</v>
    <v>0</v>
    <v>IQD</v>
    <v>USD</v>
    <v>1309</v>
    <v>Currency Pair</v>
    <v>45758.595277777778</v>
    <v>1311</v>
    <v>US Dollar/Iraqi Dinar FX Spot Rate</v>
    <v>1309</v>
    <v>1309</v>
    <v>1309</v>
    <v>USDIQD</v>
    <v>USD/IQD</v>
  </rv>
  <rv s="1">
    <v>32</v>
  </rv>
  <rv s="0">
    <v>en-US</v>
    <v>avyovh</v>
    <v>268435456</v>
    <v>1</v>
    <v>Powered by Refinitiv</v>
    <v>0</v>
    <v>USD/KES</v>
    <v>2</v>
    <v>21</v>
    <v>Finance</v>
    <v>4</v>
    <v>134.5</v>
    <v>127.5</v>
    <v>0.35</v>
    <v>2.7079999999999999E-3</v>
    <v>KES</v>
    <v>USD</v>
    <v>129.6</v>
    <v>Currency Pair</v>
    <v>45758.541134259256</v>
    <v>129.5</v>
    <v>US Dollar/Kenyan Shilling FX Spot Rate</v>
    <v>129.6</v>
    <v>129.25</v>
    <v>129.6</v>
    <v>USDKES</v>
    <v>USD/KES</v>
  </rv>
  <rv s="1">
    <v>34</v>
  </rv>
  <rv s="0">
    <v>en-US</v>
    <v>avypur</v>
    <v>268435456</v>
    <v>1</v>
    <v>Powered by Refinitiv</v>
    <v>0</v>
    <v>USD/MGA</v>
    <v>2</v>
    <v>22</v>
    <v>Finance</v>
    <v>4</v>
    <v>4763.78</v>
    <v>4254.6099999999997</v>
    <v>-47.3</v>
    <v>-1.0426999999999999E-2</v>
    <v>MGA</v>
    <v>USD</v>
    <v>4619.22</v>
    <v>Currency Pair</v>
    <v>45758.667569444442</v>
    <v>4488.3999999999996</v>
    <v>US Dollar/Malagasy Ariary FX Spot Rate</v>
    <v>4535.1000000000004</v>
    <v>4536.32</v>
    <v>4489.0200000000004</v>
    <v>USDMGA</v>
    <v>USD/MGA</v>
  </rv>
  <rv s="1">
    <v>36</v>
  </rv>
  <rv s="0">
    <v>en-US</v>
    <v>avypxm</v>
    <v>268435456</v>
    <v>1</v>
    <v>Powered by Refinitiv</v>
    <v>0</v>
    <v>USD/MWK</v>
    <v>2</v>
    <v>11</v>
    <v>Finance</v>
    <v>4</v>
    <v>1717.67</v>
    <v>1715</v>
    <v>0</v>
    <v>0</v>
    <v>MWK</v>
    <v>USD</v>
    <v>1717.02</v>
    <v>Currency Pair</v>
    <v>45758.595335648148</v>
    <v>1750.32</v>
    <v>US Dollar/Malawi Kwacha FX Spot Rate</v>
    <v>1717.02</v>
    <v>1717.02</v>
    <v>1717.02</v>
    <v>USDMWK</v>
    <v>USD/MWK</v>
  </rv>
  <rv s="1">
    <v>38</v>
  </rv>
  <rv s="0">
    <v>en-US</v>
    <v>avyqcw</v>
    <v>268435456</v>
    <v>1</v>
    <v>Powered by Refinitiv</v>
    <v>0</v>
    <v>USD/MXN</v>
    <v>2</v>
    <v>23</v>
    <v>Finance</v>
    <v>4</v>
    <v>21.2882</v>
    <v>16.2559</v>
    <v>-0.1573</v>
    <v>-7.6939999999999995E-3</v>
    <v>MXN</v>
    <v>USD</v>
    <v>20.620999999999999</v>
    <v>Currency Pair</v>
    <v>45758.755057870374</v>
    <v>20.265799999999999</v>
    <v>US Dollar/Mexican Peso FX Spot Rate</v>
    <v>20.456800000000001</v>
    <v>20.443300000000001</v>
    <v>20.286000000000001</v>
    <v>USDMXN</v>
    <v>USD/MXN</v>
  </rv>
  <rv s="1">
    <v>40</v>
  </rv>
  <rv s="0">
    <v>en-US</v>
    <v>avyqlh</v>
    <v>268435456</v>
    <v>1</v>
    <v>Powered by Refinitiv</v>
    <v>0</v>
    <v>USD/MZN</v>
    <v>2</v>
    <v>11</v>
    <v>Finance</v>
    <v>4</v>
    <v>63.9</v>
    <v>62.87</v>
    <v>0</v>
    <v>0</v>
    <v>MZN</v>
    <v>USD</v>
    <v>63.3</v>
    <v>Currency Pair</v>
    <v>45758.755011574074</v>
    <v>63.96</v>
    <v>US Dollar/Mozambique Metical FX Spot Rate</v>
    <v>63.27</v>
    <v>63.27</v>
    <v>63.27</v>
    <v>USDMZN</v>
    <v>USD/MZN</v>
  </rv>
  <rv s="1">
    <v>42</v>
  </rv>
  <rv s="0">
    <v>en-US</v>
    <v>avyqoc</v>
    <v>268435456</v>
    <v>1</v>
    <v>Powered by Refinitiv</v>
    <v>0</v>
    <v>USD/MMK</v>
    <v>2</v>
    <v>24</v>
    <v>Finance</v>
    <v>4</v>
    <v>2093.6999999999998</v>
    <v>2093.6999999999998</v>
    <v>0</v>
    <v>0</v>
    <v>MMK</v>
    <v>USD</v>
    <v>2093.6999999999998</v>
    <v>Currency Pair</v>
    <v>45758.54247685185</v>
    <v>2106.3000000000002</v>
    <v>US Dollar/Myanmar Kyat FX Spot Rate</v>
    <v>2093.6999999999998</v>
    <v>2093.6999999999998</v>
    <v>2093.6999999999998</v>
    <v>USDMMK</v>
    <v>USD/MMK</v>
  </rv>
  <rv s="1">
    <v>44</v>
  </rv>
  <rv s="0">
    <v>en-US</v>
    <v>avyqu2</v>
    <v>268435456</v>
    <v>1</v>
    <v>Powered by Refinitiv</v>
    <v>0</v>
    <v>USD/NPR</v>
    <v>2</v>
    <v>25</v>
    <v>Finance</v>
    <v>4</v>
    <v>140.72</v>
    <v>132.72</v>
    <v>-1.04</v>
    <v>-7.4980000000000003E-3</v>
    <v>NPR</v>
    <v>USD</v>
    <v>137.97999999999999</v>
    <v>Currency Pair</v>
    <v>45758.41815972222</v>
    <v>137.54</v>
    <v>US Dollar/Nepalese Rupee FX Spot Rate</v>
    <v>137.97999999999999</v>
    <v>138.69999999999999</v>
    <v>137.66</v>
    <v>USDNPR</v>
    <v>USD/NPR</v>
  </rv>
  <rv s="1">
    <v>46</v>
  </rv>
  <rv s="2">
    <v>en-US</v>
    <v>bt6vbh</v>
    <v>268435456</v>
    <v>1</v>
    <v>Powered by Refinitiv</v>
    <v>7</v>
    <v>USD/NGN</v>
    <v>2</v>
    <v>26</v>
    <v>Finance</v>
    <v>4</v>
    <v>799.5</v>
    <v>455</v>
    <v>0</v>
    <v>0</v>
    <v>NGN</v>
    <v>USD</v>
    <v>Currency Pair</v>
    <v>45223.489560185182</v>
    <v>US Dollar/Nigerian Naira Investors Export Window FX Spot Rate</v>
    <v>780</v>
    <v>780</v>
    <v>USDNGN</v>
    <v>USD/NGN</v>
  </rv>
  <rv s="1">
    <v>48</v>
  </rv>
  <rv s="0">
    <v>en-US</v>
    <v>avyrhw</v>
    <v>268435456</v>
    <v>1</v>
    <v>Powered by Refinitiv</v>
    <v>0</v>
    <v>USD/PGK</v>
    <v>2</v>
    <v>11</v>
    <v>Finance</v>
    <v>4</v>
    <v>4.0682999999999998</v>
    <v>3.6482999999999999</v>
    <v>0.12970000000000001</v>
    <v>3.2930000000000001E-2</v>
    <v>PGK</v>
    <v>USD</v>
    <v>4.0682999999999998</v>
    <v>Currency Pair</v>
    <v>45758.31454861111</v>
    <v>4.1946000000000003</v>
    <v>US Dollar/Papua New Guinea Kina FX Cross Rate</v>
    <v>3.9386000000000001</v>
    <v>3.9386000000000001</v>
    <v>4.0682999999999998</v>
    <v>USDPGK</v>
    <v>USD/PGK</v>
  </rv>
  <rv s="1">
    <v>50</v>
  </rv>
  <rv s="0">
    <v>en-US</v>
    <v>avyrc7</v>
    <v>268435456</v>
    <v>1</v>
    <v>Powered by Refinitiv</v>
    <v>0</v>
    <v>USD/PKR</v>
    <v>2</v>
    <v>27</v>
    <v>Finance</v>
    <v>4</v>
    <v>282.5</v>
    <v>277.10000000000002</v>
    <v>0</v>
    <v>0</v>
    <v>PKR</v>
    <v>USD</v>
    <v>281.5</v>
    <v>Currency Pair</v>
    <v>45758.704039351855</v>
    <v>280.5</v>
    <v>US Dollar/Pakistani Rupee FX Spot Rate</v>
    <v>280.39999999999998</v>
    <v>280.39999999999998</v>
    <v>280.39999999999998</v>
    <v>USDPKR</v>
    <v>USD/PKR</v>
  </rv>
  <rv s="1">
    <v>52</v>
  </rv>
  <rv s="0">
    <v>en-US</v>
    <v>avyrqh</v>
    <v>268435456</v>
    <v>1</v>
    <v>Powered by Refinitiv</v>
    <v>0</v>
    <v>USD/PHP</v>
    <v>2</v>
    <v>28</v>
    <v>Finance</v>
    <v>4</v>
    <v>59.164999999999999</v>
    <v>55.4</v>
    <v>-0.32100000000000001</v>
    <v>-5.6040000000000005E-3</v>
    <v>PHP</v>
    <v>USD</v>
    <v>57.32</v>
    <v>Currency Pair</v>
    <v>45758.755023148151</v>
    <v>56.957000000000001</v>
    <v>US Dollar/Philippine Peso FX Spot Rate</v>
    <v>57.25</v>
    <v>57.279000000000003</v>
    <v>56.957999999999998</v>
    <v>USDPHP</v>
    <v>USD/PHP</v>
  </rv>
  <rv s="1">
    <v>54</v>
  </rv>
  <rv s="0">
    <v>en-US</v>
    <v>avys5r</v>
    <v>268435456</v>
    <v>1</v>
    <v>Powered by Refinitiv</v>
    <v>0</v>
    <v>USD/RWF</v>
    <v>2</v>
    <v>29</v>
    <v>Finance</v>
    <v>4</v>
    <v>1425.5</v>
    <v>1272</v>
    <v>-0.56000000000000005</v>
    <v>-3.9960000000000001E-4</v>
    <v>RWF</v>
    <v>USD</v>
    <v>1425.5</v>
    <v>Currency Pair</v>
    <v>45758.703900462962</v>
    <v>1418.56</v>
    <v>US Dollar/Rwanda Franc FX Spot Rate</v>
    <v>1402.75</v>
    <v>1401.56</v>
    <v>1401</v>
    <v>USDRWF</v>
    <v>USD/RWF</v>
  </rv>
  <rv s="1">
    <v>56</v>
  </rv>
  <rv s="0">
    <v>en-US</v>
    <v>avyssm</v>
    <v>268435456</v>
    <v>1</v>
    <v>Powered by Refinitiv</v>
    <v>0</v>
    <v>USD/SOS</v>
    <v>2</v>
    <v>30</v>
    <v>Finance</v>
    <v>4</v>
    <v>569</v>
    <v>567</v>
    <v>0</v>
    <v>0</v>
    <v>SOS</v>
    <v>USD</v>
    <v>568</v>
    <v>Currency Pair</v>
    <v>45758.703819444447</v>
    <v>575</v>
    <v>US Dollar/Somali Shilling FX Spot Rate</v>
    <v>568</v>
    <v>568</v>
    <v>568</v>
    <v>USDSOS</v>
    <v>USD/SOS</v>
  </rv>
  <rv s="1">
    <v>58</v>
  </rv>
  <rv s="0">
    <v>en-US</v>
    <v>avysvh</v>
    <v>268435456</v>
    <v>1</v>
    <v>Powered by Refinitiv</v>
    <v>0</v>
    <v>USD/ZAR</v>
    <v>2</v>
    <v>31</v>
    <v>Finance</v>
    <v>4</v>
    <v>19.9316</v>
    <v>17.022600000000001</v>
    <v>-0.2306</v>
    <v>-1.1904999999999999E-2</v>
    <v>ZAR</v>
    <v>USD</v>
    <v>19.507000000000001</v>
    <v>Currency Pair</v>
    <v>45758.755046296297</v>
    <v>19.1007</v>
    <v>US Dollar/South African Rand FX Spot Rate</v>
    <v>19.391300000000001</v>
    <v>19.369700000000002</v>
    <v>19.139099999999999</v>
    <v>USDZAR</v>
    <v>USD/ZAR</v>
  </rv>
  <rv s="1">
    <v>60</v>
  </rv>
  <rv s="0">
    <v>en-US</v>
    <v>bpz1gh</v>
    <v>268435456</v>
    <v>1</v>
    <v>Powered by Refinitiv</v>
    <v>0</v>
    <v>USD/SDG</v>
    <v>2</v>
    <v>11</v>
    <v>Finance</v>
    <v>4</v>
    <v>598.9502</v>
    <v>598.55020000000002</v>
    <v>0.03</v>
    <v>5.0099999999999998E-5</v>
    <v>SDG</v>
    <v>USD</v>
    <v>598.88019999999995</v>
    <v>Currency Pair</v>
    <v>45758.59516203704</v>
    <v>602.19119999999998</v>
    <v>US Dollar/Sudanese Pound FX Spot Rate</v>
    <v>598.85019999999997</v>
    <v>598.85019999999997</v>
    <v>598.88019999999995</v>
    <v>USDSDG</v>
    <v>USD/SDG</v>
  </rv>
  <rv s="1">
    <v>62</v>
  </rv>
  <rv s="0">
    <v>en-US</v>
    <v>avytur</v>
    <v>268435456</v>
    <v>1</v>
    <v>Powered by Refinitiv</v>
    <v>0</v>
    <v>USD/UGX</v>
    <v>2</v>
    <v>11</v>
    <v>Finance</v>
    <v>4</v>
    <v>3848</v>
    <v>3625</v>
    <v>-10</v>
    <v>-2.7169999999999998E-3</v>
    <v>UGX</v>
    <v>USD</v>
    <v>3690</v>
    <v>Currency Pair</v>
    <v>45758.755023148151</v>
    <v>3679</v>
    <v>US Dollar/Ugandan Shilling FX Spot Rate</v>
    <v>3680</v>
    <v>3680</v>
    <v>3670</v>
    <v>USDUGX</v>
    <v>USD/UGX</v>
  </rv>
  <rv s="1">
    <v>64</v>
  </rv>
  <rv s="0">
    <v>en-US</v>
    <v>avytdm</v>
    <v>268435456</v>
    <v>1</v>
    <v>Powered by Refinitiv</v>
    <v>0</v>
    <v>USD/TZS</v>
    <v>2</v>
    <v>11</v>
    <v>Finance</v>
    <v>4</v>
    <v>2726</v>
    <v>2295</v>
    <v>19</v>
    <v>7.1970000000000003E-3</v>
    <v>TZS</v>
    <v>USD</v>
    <v>2662</v>
    <v>Currency Pair</v>
    <v>45758.50304398148</v>
    <v>2670</v>
    <v>US Dollar/Tanzanian Shilling FX Spot Rate</v>
    <v>2640</v>
    <v>2640</v>
    <v>2659</v>
    <v>USDTZS</v>
    <v>USD/TZS</v>
  </rv>
  <rv s="1">
    <v>66</v>
  </rv>
  <rv s="0">
    <v>en-US</v>
    <v>avyufr</v>
    <v>268435456</v>
    <v>1</v>
    <v>Powered by Refinitiv</v>
    <v>0</v>
    <v>USD/VND</v>
    <v>2</v>
    <v>32</v>
    <v>Finance</v>
    <v>4</v>
    <v>26110</v>
    <v>24515</v>
    <v>-25</v>
    <v>-9.7129999999999992E-4</v>
    <v>VND</v>
    <v>USD</v>
    <v>25746</v>
    <v>Currency Pair</v>
    <v>45758.434803240743</v>
    <v>25681</v>
    <v>US Dollar/Vietnam Dong FX Spot Rate</v>
    <v>25646</v>
    <v>25740</v>
    <v>25715</v>
    <v>USDVND</v>
    <v>USD/VND</v>
  </rv>
  <rv s="1">
    <v>68</v>
  </rv>
  <rv s="0">
    <v>en-US</v>
    <v>avyuim</v>
    <v>268435456</v>
    <v>1</v>
    <v>Powered by Refinitiv</v>
    <v>0</v>
    <v>USD/YER</v>
    <v>2</v>
    <v>33</v>
    <v>Finance</v>
    <v>4</v>
    <v>249.99</v>
    <v>245</v>
    <v>-0.05</v>
    <v>-2.0400000000000003E-4</v>
    <v>YER</v>
    <v>USD</v>
    <v>245.05</v>
    <v>Currency Pair</v>
    <v>45758.703935185185</v>
    <v>245.52</v>
    <v>US Dollar/Yemen Riyal FX Spot Rate</v>
    <v>245.05</v>
    <v>245.05</v>
    <v>245</v>
    <v>USDYER</v>
    <v>USD/YER</v>
  </rv>
  <rv s="1">
    <v>70</v>
  </rv>
  <rv s="0">
    <v>en-US</v>
    <v>b1ebbh</v>
    <v>268435456</v>
    <v>1</v>
    <v>Powered by Refinitiv</v>
    <v>0</v>
    <v>USD/ZMW</v>
    <v>2</v>
    <v>11</v>
    <v>Finance</v>
    <v>4</v>
    <v>28.95</v>
    <v>23.934000000000001</v>
    <v>4.6100000000000002E-2</v>
    <v>1.6370000000000002E-3</v>
    <v>ZMW</v>
    <v>USD</v>
    <v>28.234999999999999</v>
    <v>Currency Pair</v>
    <v>45758.579988425925</v>
    <v>28.17</v>
    <v>US Dollar/Zambian Kwacha FX Spot Rate</v>
    <v>28.17</v>
    <v>28.1539</v>
    <v>28.2</v>
    <v>USDZMW</v>
    <v>USD/ZMW</v>
  </rv>
  <rv s="1">
    <v>72</v>
  </rv>
</rvData>
</file>

<file path=xl/richData/rdrichvaluestructure.xml><?xml version="1.0" encoding="utf-8"?>
<rvStructures xmlns="http://schemas.microsoft.com/office/spreadsheetml/2017/richdata" count="3">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
    <k n="%cvi" t="r"/>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Instrument type" t="s"/>
    <k n="Last trade time"/>
    <k n="Name" t="s"/>
    <k n="Previous close"/>
    <k n="Price"/>
    <k n="Ticker symbol" t="s"/>
    <k n="UniqueName" t="s"/>
  </s>
</rvStructures>
</file>

<file path=xl/richData/rdsupportingpropertybag.xml><?xml version="1.0" encoding="utf-8"?>
<supportingPropertyBags xmlns="http://schemas.microsoft.com/office/spreadsheetml/2017/richdata2">
  <spbArrays count="2">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24">
      <v t="s">%EntityServiceId</v>
      <v t="s">_Format</v>
      <v t="s">%IsRefreshable</v>
      <v t="s">%EntityCulture</v>
      <v t="s">%EntityId</v>
      <v t="s">_Icon</v>
      <v t="s">_Display</v>
      <v t="s">Name</v>
      <v t="s">Price</v>
      <v t="s">_SubLabel</v>
      <v t="s">Last trade time</v>
      <v t="s">Ticker symbol</v>
      <v t="s">Change</v>
      <v t="s">Change (%)</v>
      <v t="s">Currency</v>
      <v t="s">From currency</v>
      <v t="s">Previous close</v>
      <v t="s">52 week high</v>
      <v t="s">52 week low</v>
      <v t="s">Instrument type</v>
      <v t="s">_Flags</v>
      <v t="s">UniqueName</v>
      <v t="s">_DisplayString</v>
      <v t="s">%ProviderInfo</v>
    </a>
  </spbArrays>
  <spbData count="34">
    <spb s="0">
      <v>0</v>
      <v>Name</v>
    </spb>
    <spb s="1">
      <v>0</v>
      <v>0</v>
      <v>0</v>
    </spb>
    <spb s="2">
      <v>1</v>
      <v>1</v>
    </spb>
    <spb s="3">
      <v>1</v>
      <v>1</v>
      <v>2</v>
      <v>1</v>
      <v>1</v>
      <v>1</v>
      <v>3</v>
      <v>1</v>
      <v>1</v>
      <v>1</v>
      <v>4</v>
      <v>5</v>
    </spb>
    <spb s="4">
      <v>GMT</v>
    </spb>
    <spb s="3">
      <v>6</v>
      <v>6</v>
      <v>2</v>
      <v>6</v>
      <v>6</v>
      <v>6</v>
      <v>3</v>
      <v>6</v>
      <v>6</v>
      <v>6</v>
      <v>4</v>
      <v>5</v>
    </spb>
    <spb s="3">
      <v>7</v>
      <v>7</v>
      <v>2</v>
      <v>7</v>
      <v>7</v>
      <v>7</v>
      <v>3</v>
      <v>7</v>
      <v>7</v>
      <v>7</v>
      <v>4</v>
      <v>5</v>
    </spb>
    <spb s="0">
      <v>1</v>
      <v>Name</v>
    </spb>
    <spb s="5">
      <v>2</v>
      <v>8</v>
      <v>8</v>
      <v>3</v>
      <v>8</v>
      <v>8</v>
      <v>8</v>
      <v>4</v>
      <v>5</v>
    </spb>
    <spb s="3">
      <v>9</v>
      <v>9</v>
      <v>2</v>
      <v>9</v>
      <v>9</v>
      <v>9</v>
      <v>3</v>
      <v>9</v>
      <v>9</v>
      <v>9</v>
      <v>4</v>
      <v>5</v>
    </spb>
    <spb s="3">
      <v>10</v>
      <v>10</v>
      <v>2</v>
      <v>10</v>
      <v>10</v>
      <v>10</v>
      <v>3</v>
      <v>10</v>
      <v>10</v>
      <v>10</v>
      <v>4</v>
      <v>5</v>
    </spb>
    <spb s="3">
      <v>11</v>
      <v>11</v>
      <v>2</v>
      <v>11</v>
      <v>11</v>
      <v>11</v>
      <v>3</v>
      <v>11</v>
      <v>11</v>
      <v>11</v>
      <v>4</v>
      <v>5</v>
    </spb>
    <spb s="3">
      <v>12</v>
      <v>12</v>
      <v>2</v>
      <v>12</v>
      <v>12</v>
      <v>12</v>
      <v>3</v>
      <v>12</v>
      <v>12</v>
      <v>12</v>
      <v>4</v>
      <v>5</v>
    </spb>
    <spb s="3">
      <v>13</v>
      <v>13</v>
      <v>2</v>
      <v>13</v>
      <v>13</v>
      <v>13</v>
      <v>3</v>
      <v>13</v>
      <v>13</v>
      <v>13</v>
      <v>4</v>
      <v>5</v>
    </spb>
    <spb s="3">
      <v>14</v>
      <v>14</v>
      <v>2</v>
      <v>14</v>
      <v>14</v>
      <v>14</v>
      <v>3</v>
      <v>14</v>
      <v>14</v>
      <v>14</v>
      <v>4</v>
      <v>5</v>
    </spb>
    <spb s="3">
      <v>15</v>
      <v>15</v>
      <v>2</v>
      <v>15</v>
      <v>15</v>
      <v>15</v>
      <v>3</v>
      <v>15</v>
      <v>15</v>
      <v>15</v>
      <v>4</v>
      <v>5</v>
    </spb>
    <spb s="3">
      <v>16</v>
      <v>16</v>
      <v>2</v>
      <v>16</v>
      <v>16</v>
      <v>16</v>
      <v>3</v>
      <v>16</v>
      <v>16</v>
      <v>16</v>
      <v>4</v>
      <v>5</v>
    </spb>
    <spb s="3">
      <v>17</v>
      <v>17</v>
      <v>2</v>
      <v>17</v>
      <v>17</v>
      <v>17</v>
      <v>3</v>
      <v>17</v>
      <v>17</v>
      <v>17</v>
      <v>4</v>
      <v>5</v>
    </spb>
    <spb s="3">
      <v>18</v>
      <v>18</v>
      <v>2</v>
      <v>18</v>
      <v>18</v>
      <v>18</v>
      <v>3</v>
      <v>18</v>
      <v>18</v>
      <v>18</v>
      <v>4</v>
      <v>5</v>
    </spb>
    <spb s="3">
      <v>19</v>
      <v>19</v>
      <v>2</v>
      <v>19</v>
      <v>19</v>
      <v>19</v>
      <v>3</v>
      <v>19</v>
      <v>19</v>
      <v>19</v>
      <v>4</v>
      <v>5</v>
    </spb>
    <spb s="3">
      <v>20</v>
      <v>20</v>
      <v>2</v>
      <v>20</v>
      <v>20</v>
      <v>20</v>
      <v>3</v>
      <v>20</v>
      <v>20</v>
      <v>20</v>
      <v>4</v>
      <v>5</v>
    </spb>
    <spb s="3">
      <v>21</v>
      <v>21</v>
      <v>2</v>
      <v>21</v>
      <v>21</v>
      <v>21</v>
      <v>3</v>
      <v>21</v>
      <v>21</v>
      <v>21</v>
      <v>4</v>
      <v>5</v>
    </spb>
    <spb s="3">
      <v>22</v>
      <v>22</v>
      <v>2</v>
      <v>22</v>
      <v>22</v>
      <v>22</v>
      <v>3</v>
      <v>22</v>
      <v>22</v>
      <v>22</v>
      <v>4</v>
      <v>5</v>
    </spb>
    <spb s="3">
      <v>23</v>
      <v>23</v>
      <v>2</v>
      <v>23</v>
      <v>23</v>
      <v>23</v>
      <v>3</v>
      <v>23</v>
      <v>23</v>
      <v>23</v>
      <v>4</v>
      <v>5</v>
    </spb>
    <spb s="3">
      <v>24</v>
      <v>24</v>
      <v>2</v>
      <v>24</v>
      <v>24</v>
      <v>24</v>
      <v>3</v>
      <v>24</v>
      <v>24</v>
      <v>24</v>
      <v>4</v>
      <v>5</v>
    </spb>
    <spb s="3">
      <v>25</v>
      <v>25</v>
      <v>2</v>
      <v>25</v>
      <v>25</v>
      <v>25</v>
      <v>3</v>
      <v>25</v>
      <v>25</v>
      <v>25</v>
      <v>4</v>
      <v>5</v>
    </spb>
    <spb s="5">
      <v>2</v>
      <v>26</v>
      <v>26</v>
      <v>3</v>
      <v>26</v>
      <v>26</v>
      <v>26</v>
      <v>4</v>
      <v>5</v>
    </spb>
    <spb s="3">
      <v>27</v>
      <v>27</v>
      <v>2</v>
      <v>27</v>
      <v>27</v>
      <v>27</v>
      <v>3</v>
      <v>27</v>
      <v>27</v>
      <v>27</v>
      <v>4</v>
      <v>5</v>
    </spb>
    <spb s="3">
      <v>28</v>
      <v>28</v>
      <v>2</v>
      <v>28</v>
      <v>28</v>
      <v>28</v>
      <v>3</v>
      <v>28</v>
      <v>28</v>
      <v>28</v>
      <v>4</v>
      <v>5</v>
    </spb>
    <spb s="3">
      <v>29</v>
      <v>29</v>
      <v>2</v>
      <v>29</v>
      <v>29</v>
      <v>29</v>
      <v>3</v>
      <v>29</v>
      <v>29</v>
      <v>29</v>
      <v>4</v>
      <v>5</v>
    </spb>
    <spb s="3">
      <v>30</v>
      <v>30</v>
      <v>2</v>
      <v>30</v>
      <v>30</v>
      <v>30</v>
      <v>3</v>
      <v>30</v>
      <v>30</v>
      <v>30</v>
      <v>4</v>
      <v>5</v>
    </spb>
    <spb s="3">
      <v>31</v>
      <v>31</v>
      <v>2</v>
      <v>31</v>
      <v>31</v>
      <v>31</v>
      <v>3</v>
      <v>31</v>
      <v>31</v>
      <v>31</v>
      <v>4</v>
      <v>5</v>
    </spb>
    <spb s="3">
      <v>32</v>
      <v>32</v>
      <v>2</v>
      <v>32</v>
      <v>32</v>
      <v>32</v>
      <v>3</v>
      <v>32</v>
      <v>32</v>
      <v>32</v>
      <v>4</v>
      <v>5</v>
    </spb>
    <spb s="3">
      <v>33</v>
      <v>33</v>
      <v>2</v>
      <v>33</v>
      <v>33</v>
      <v>33</v>
      <v>3</v>
      <v>33</v>
      <v>33</v>
      <v>33</v>
      <v>4</v>
      <v>5</v>
    </spb>
  </spbData>
</supportingPropertyBags>
</file>

<file path=xl/richData/rdsupportingpropertybagstructure.xml><?xml version="1.0" encoding="utf-8"?>
<spbStructures xmlns="http://schemas.microsoft.com/office/spreadsheetml/2017/richdata2" count="6">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
    <k n="Name" t="i"/>
    <k n="Price" t="i"/>
    <k n="Change" t="i"/>
    <k n="Change (%)" t="i"/>
    <k n="52 week low" t="i"/>
    <k n="52 week high" t="i"/>
    <k n="Previous close" t="i"/>
    <k n="Last trade time" t="i"/>
    <k n="`%EntityServiceId"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5">
    <x:dxf>
      <x:numFmt numFmtId="2" formatCode="0.00"/>
    </x:dxf>
    <x:dxf>
      <x:numFmt numFmtId="0" formatCode="General"/>
    </x:dxf>
    <x:dxf>
      <x:numFmt numFmtId="27" formatCode="m/d/yyyy\ h:mm"/>
    </x:dxf>
    <x:dxf>
      <x:numFmt numFmtId="14" formatCode="0.00%"/>
    </x:dxf>
    <x:dxf>
      <x:numFmt numFmtId="35" formatCode="_(* #,##0.00_);_(* \(#,##0.00\);_(* &quot;-&quot;??_);_(@_)"/>
    </x:dxf>
  </dxfs>
  <richProperties>
    <rPr n="NumberFormat" t="s"/>
    <rPr n="IsTitleField" t="b"/>
  </richProperties>
  <richStyles>
    <rSty dxfid="1">
      <rpv i="0">_-[$؋-prs-AF] * #,##0.00_-;-[$؋-prs-AF] * #,##0.00_-;_-[$؋-prs-AF] * "-"??_-;_-@_-</rpv>
    </rSty>
    <rSty>
      <rpv i="1">1</rpv>
    </rSty>
    <rSty dxfid="3"/>
    <rSty dxfid="2"/>
    <rSty dxfid="0">
      <rpv i="0">0.00</rpv>
    </rSty>
    <rSty dxfid="1">
      <rpv i="0">_-* #,##0.00 [$DA-tzm-Latn-DZ]_-;-* #,##0.00 [$DA-tzm-Latn-DZ]_-;_-* "-"?? [$DA-tzm-Latn-DZ]_-;_-@_-</rpv>
    </rSty>
    <rSty dxfid="1">
      <rpv i="0">_-* #,##0.00 [$Kz-pt-AO]_-;-* #,##0.00 [$Kz-pt-AO]_-;_-* "-"?? [$Kz-pt-AO]_-;_-@_-</rpv>
    </rSty>
    <rSty dxfid="1">
      <rpv i="0">_-* #,##0.00[$৳-bn-BD]_-;-* #,##0.00[$৳-bn-BD]_-;_-* "-"??[$৳-bn-BD]_-;_-@_-</rpv>
    </rSty>
    <rSty dxfid="1">
      <rpv i="0">_-[$R$-pt-BR] * #,##0.00_-;-[$R$-pt-BR] * #,##0.00_-;_-[$R$-pt-BR] * "-"??_-;_-@_-</rpv>
    </rSty>
    <rSty dxfid="1">
      <rpv i="0">_-* #,##0.00 [$CFA-ff-Latn-SN]_-;-* #,##0.00 [$CFA-ff-Latn-SN]_-;_-* "-"?? [$CFA-ff-Latn-SN]_-;_-@_-</rpv>
    </rSty>
    <rSty dxfid="4">
      <rpv i="0">_(* #,##0.00_);_(* (#,##0.00);_(* "-"??_);_(@_)</rpv>
    </rSty>
    <rSty dxfid="1">
      <rpv i="0">_-* #,##0.00 [$FCFA-fr-CM]_-;-* #,##0.00 [$FCFA-fr-CM]_-;_-* "-"?? [$FCFA-fr-CM]_-;_-@_-</rpv>
    </rSty>
    <rSty dxfid="1">
      <rpv i="0">_-* #,##0.00 [$FC-fr-CD]_-;-* #,##0.00 [$FC-fr-CD]_-;_-* "-"?? [$FC-fr-CD]_-;_-@_-</rpv>
    </rSty>
    <rSty dxfid="1">
      <rpv i="0">_-* #,##0.00 [$ج.م.‏-ar-EG]_-;-* #,##0.00 [$ج.م.‏-ar-EG]_-;_-* "-"?? [$ج.م.‏-ar-EG]_-;_-@_-</rpv>
    </rSty>
    <rSty dxfid="1">
      <rpv i="0">_-[$Br-om-ET]* #,##0.00_-;-[$Br-om-ET]* #,##0.00_-;_-[$Br-om-ET]* "-"??_-;_-@_-</rpv>
    </rSty>
    <rSty dxfid="1">
      <rpv i="0">_-[$Q-quc-Latn-GT]* #,##0.00_-;-[$Q-quc-Latn-GT]* #,##0.00_-;_-[$Q-quc-Latn-GT]* "-"??_-;_-@_-</rpv>
    </rSty>
    <rSty dxfid="1">
      <rpv i="0" xml:space="preserve">_ [$ߖߕ.-nqo-GN] * #,##0.00_ ;_ [$ߖߕ.-nqo-GN] * -#,##0.00_ ;_ [$ߖߕ.-nqo-GN] * "-"??_ ;_ @_ </rpv>
    </rSty>
    <rSty dxfid="1">
      <rpv i="0" xml:space="preserve">_ [$₹-as-IN] * #,##0.00_ ;_ [$₹-as-IN] * -#,##0.00_ ;_ [$₹-as-IN] * "-"??_ ;_ @_ </rpv>
    </rSty>
    <rSty dxfid="1">
      <rpv i="0">_-[$Rp-en-ID]* #,##0.00_-;-[$Rp-en-ID]* #,##0.00_-;_-[$Rp-en-ID]* "-"??_-;_-@_-</rpv>
    </rSty>
    <rSty dxfid="1">
      <rpv i="0">_-* #,##0.00 [$د.ع.‏-ar-IQ]_-;-* #,##0.00 [$د.ع.‏-ar-IQ]_-;_-* "-"?? [$د.ع.‏-ar-IQ]_-;_-@_-</rpv>
    </rSty>
    <rSty dxfid="1">
      <rpv i="0">_-[$Ksh-sw-KE]* #,##0.00_-;-[$Ksh-sw-KE]* #,##0.00_-;_-[$Ksh-sw-KE]* "-"??_-;_-@_-</rpv>
    </rSty>
    <rSty dxfid="1">
      <rpv i="0">_-[$Ar-mg-MG] * #,##0.00_-;-[$Ar-mg-MG] * #,##0.00_-;_-[$Ar-mg-MG] * "-"??_-;_-@_-</rpv>
    </rSty>
    <rSty dxfid="1">
      <rpv i="0">_-[$$-es-MX]* #,##0.00_-;-[$$-es-MX]* #,##0.00_-;_-[$$-es-MX]* "-"??_-;_-@_-</rpv>
    </rSty>
    <rSty dxfid="1">
      <rpv i="0">_-* #,##0.00 [$K-my-MM]_-;-* #,##0.00 [$K-my-MM]_-;_-* "-"?? [$K-my-MM]_-;_-@_-</rpv>
    </rSty>
    <rSty dxfid="1">
      <rpv i="0">_-[$रु-ne-NP] * #,##0.00_-;-[$रु-ne-NP] * #,##0.00_-;_-[$रु-ne-NP] * "-"??_-;_-@_-</rpv>
    </rSty>
    <rSty dxfid="1">
      <rpv i="0">_-[$₦-bin-NG] * #,##0.00_-;-[$₦-bin-NG] * #,##0.00_-;_-[$₦-bin-NG] * "-"??_-;_-@_-</rpv>
    </rSty>
    <rSty dxfid="1">
      <rpv i="0">_-[$Rs-pa-Arab-PK] * #,##0.00_-;-[$Rs-pa-Arab-PK] * #,##0.00_-;_-[$Rs-pa-Arab-PK] * "-"??_-;_-@_-</rpv>
    </rSty>
    <rSty dxfid="1">
      <rpv i="0">_-[$₱-en-PH]* #,##0.00_-;-[$₱-en-PH]* #,##0.00_-;_-[$₱-en-PH]* "-"??_-;_-@_-</rpv>
    </rSty>
    <rSty dxfid="1">
      <rpv i="0">_-[$RF-rw-RW] * #,##0.00_-;-[$RF-rw-RW] * #,##0.00_-;_-[$RF-rw-RW] * "-"??_-;_-@_-</rpv>
    </rSty>
    <rSty dxfid="1">
      <rpv i="0">_-[$S-so-SO]* #,##0.00_-;-[$S-so-SO]* #,##0.00_-;_-[$S-so-SO]* "-"??_-;_-@_-</rpv>
    </rSty>
    <rSty dxfid="1">
      <rpv i="0">_-[$R-af-ZA]* #,##0.00_-;-[$R-af-ZA]* #,##0.00_-;_-[$R-af-ZA]* "-"??_-;_-@_-</rpv>
    </rSty>
    <rSty dxfid="1">
      <rpv i="0">_-* #,##0.00 [$₫-vi-VN]_-;-* #,##0.00 [$₫-vi-VN]_-;_-* "-"?? [$₫-vi-VN]_-;_-@_-</rpv>
    </rSty>
    <rSty dxfid="1">
      <rpv i="0">_-* #,##0.00 [$ر.ي.‏-ar-YE]_-;-* #,##0.00 [$ر.ي.‏-ar-YE]_-;_-* "-"?? [$ر.ي.‏-ar-YE]_-;_-@_-</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hmhbconsortium.org/knowledge-hub/mms-global-investment-roadmap/"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hyperlink" Target="(from%20LiST%20and%20UN%20Population%20Data,%20consistent%20with%20figures%20used%20in%20the%20BMGF%20and%20partners'%20MMS%20Investment%20Roadmap)"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who.int/data/gho/data/indicators/indicator-details/GHO/prevalence-of-anaemia-in-pregnant-women-(-)"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www.iban.com/currency-codes"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imf.org/external/datamapper/PCPIPCH@WEO/OEMD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A211-EFD2-423B-B598-EE2EA00E3264}">
  <sheetPr>
    <tabColor theme="5" tint="0.79998168889431442"/>
  </sheetPr>
  <dimension ref="B2:C5"/>
  <sheetViews>
    <sheetView zoomScale="110" zoomScaleNormal="110" workbookViewId="0">
      <selection activeCell="I9" sqref="I9"/>
    </sheetView>
  </sheetViews>
  <sheetFormatPr defaultColWidth="9" defaultRowHeight="14.5"/>
  <cols>
    <col min="1" max="1" width="4.1796875" style="239" customWidth="1"/>
    <col min="2" max="2" width="28.453125" style="239" customWidth="1"/>
    <col min="3" max="3" width="19" style="239" customWidth="1"/>
    <col min="4" max="16384" width="9" style="239"/>
  </cols>
  <sheetData>
    <row r="2" spans="2:3" ht="32.25" customHeight="1">
      <c r="B2" s="238" t="s">
        <v>0</v>
      </c>
      <c r="C2" s="238"/>
    </row>
    <row r="3" spans="2:3" ht="32.25" customHeight="1">
      <c r="C3" s="238"/>
    </row>
    <row r="4" spans="2:3" ht="32.25" customHeight="1">
      <c r="B4" s="240" t="s">
        <v>1</v>
      </c>
      <c r="C4" s="241">
        <v>3</v>
      </c>
    </row>
    <row r="5" spans="2:3" ht="32.25" customHeight="1">
      <c r="B5" s="240" t="s">
        <v>2</v>
      </c>
      <c r="C5" s="242">
        <v>45526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0EAD-FFA6-1C4A-BFBA-7D590060D444}">
  <sheetPr>
    <tabColor theme="5" tint="0.79998168889431442"/>
  </sheetPr>
  <dimension ref="B2:K65"/>
  <sheetViews>
    <sheetView showGridLines="0" topLeftCell="A34" zoomScale="93" zoomScaleNormal="120" workbookViewId="0">
      <selection activeCell="D45" sqref="D45:J45"/>
    </sheetView>
  </sheetViews>
  <sheetFormatPr defaultColWidth="10.54296875" defaultRowHeight="14.5"/>
  <cols>
    <col min="1" max="1" width="3.453125" customWidth="1"/>
    <col min="2" max="2" width="27" customWidth="1"/>
    <col min="3" max="3" width="1" customWidth="1"/>
    <col min="4" max="4" width="66.1796875" customWidth="1"/>
    <col min="10" max="10" width="31.453125" customWidth="1"/>
  </cols>
  <sheetData>
    <row r="2" spans="2:10" ht="18" customHeight="1">
      <c r="B2" s="81" t="s">
        <v>3</v>
      </c>
      <c r="C2" s="81"/>
    </row>
    <row r="3" spans="2:10" ht="26">
      <c r="B3" s="82" t="s">
        <v>4</v>
      </c>
      <c r="C3" s="82"/>
      <c r="G3" s="190"/>
    </row>
    <row r="4" spans="2:10" ht="18.649999999999999" customHeight="1">
      <c r="B4" s="82"/>
      <c r="C4" s="82"/>
    </row>
    <row r="5" spans="2:10" ht="18.5">
      <c r="B5" s="145" t="s">
        <v>5</v>
      </c>
      <c r="C5" s="145"/>
      <c r="D5" s="146"/>
      <c r="E5" s="146"/>
      <c r="F5" s="146"/>
      <c r="G5" s="146"/>
      <c r="H5" s="146"/>
      <c r="I5" s="146"/>
      <c r="J5" s="146"/>
    </row>
    <row r="6" spans="2:10" ht="90" customHeight="1">
      <c r="B6" s="638" t="s">
        <v>6</v>
      </c>
      <c r="C6" s="638"/>
      <c r="D6" s="638"/>
      <c r="E6" s="638"/>
      <c r="F6" s="638"/>
      <c r="G6" s="638"/>
      <c r="H6" s="638"/>
      <c r="I6" s="638"/>
      <c r="J6" s="638"/>
    </row>
    <row r="7" spans="2:10" ht="16">
      <c r="B7" s="147"/>
      <c r="C7" s="147"/>
    </row>
    <row r="8" spans="2:10" ht="18.5">
      <c r="B8" s="145" t="s">
        <v>7</v>
      </c>
      <c r="C8" s="145"/>
      <c r="D8" s="146"/>
      <c r="E8" s="146"/>
      <c r="F8" s="146"/>
      <c r="G8" s="146"/>
      <c r="H8" s="146"/>
      <c r="I8" s="146"/>
      <c r="J8" s="146"/>
    </row>
    <row r="9" spans="2:10" ht="16">
      <c r="B9" s="147"/>
      <c r="C9" s="147"/>
    </row>
    <row r="10" spans="2:10" ht="16" customHeight="1">
      <c r="B10" s="638" t="s">
        <v>8</v>
      </c>
      <c r="C10" s="643"/>
      <c r="D10" s="643"/>
      <c r="E10" s="643"/>
      <c r="F10" s="643"/>
      <c r="G10" s="643"/>
      <c r="H10" s="643"/>
      <c r="I10" s="643"/>
      <c r="J10" s="643"/>
    </row>
    <row r="11" spans="2:10" ht="16" customHeight="1">
      <c r="B11" s="643"/>
      <c r="C11" s="643"/>
      <c r="D11" s="643"/>
      <c r="E11" s="643"/>
      <c r="F11" s="643"/>
      <c r="G11" s="643"/>
      <c r="H11" s="643"/>
      <c r="I11" s="643"/>
      <c r="J11" s="643"/>
    </row>
    <row r="12" spans="2:10" ht="16" customHeight="1">
      <c r="B12" s="643"/>
      <c r="C12" s="643"/>
      <c r="D12" s="643"/>
      <c r="E12" s="643"/>
      <c r="F12" s="643"/>
      <c r="G12" s="643"/>
      <c r="H12" s="643"/>
      <c r="I12" s="643"/>
      <c r="J12" s="643"/>
    </row>
    <row r="13" spans="2:10" ht="16" customHeight="1">
      <c r="B13" s="643"/>
      <c r="C13" s="643"/>
      <c r="D13" s="643"/>
      <c r="E13" s="643"/>
      <c r="F13" s="643"/>
      <c r="G13" s="643"/>
      <c r="H13" s="643"/>
      <c r="I13" s="643"/>
      <c r="J13" s="643"/>
    </row>
    <row r="14" spans="2:10" ht="16" customHeight="1">
      <c r="B14" s="643"/>
      <c r="C14" s="643"/>
      <c r="D14" s="643"/>
      <c r="E14" s="643"/>
      <c r="F14" s="643"/>
      <c r="G14" s="643"/>
      <c r="H14" s="643"/>
      <c r="I14" s="643"/>
      <c r="J14" s="643"/>
    </row>
    <row r="15" spans="2:10" ht="57" customHeight="1">
      <c r="B15" s="643"/>
      <c r="C15" s="643"/>
      <c r="D15" s="643"/>
      <c r="E15" s="643"/>
      <c r="F15" s="643"/>
      <c r="G15" s="643"/>
      <c r="H15" s="643"/>
      <c r="I15" s="643"/>
      <c r="J15" s="643"/>
    </row>
    <row r="16" spans="2:10" ht="16">
      <c r="B16" s="147"/>
      <c r="C16" s="147"/>
    </row>
    <row r="17" spans="2:11" ht="18.5">
      <c r="B17" s="145" t="s">
        <v>9</v>
      </c>
      <c r="C17" s="145"/>
      <c r="D17" s="145"/>
      <c r="E17" s="145"/>
      <c r="F17" s="145"/>
      <c r="G17" s="145"/>
      <c r="H17" s="145"/>
      <c r="I17" s="145"/>
      <c r="J17" s="145"/>
    </row>
    <row r="18" spans="2:11" ht="395.15" customHeight="1">
      <c r="B18" s="638" t="s">
        <v>10</v>
      </c>
      <c r="C18" s="638"/>
      <c r="D18" s="638"/>
      <c r="E18" s="638"/>
      <c r="F18" s="638"/>
      <c r="G18" s="638"/>
      <c r="H18" s="638"/>
      <c r="I18" s="638"/>
      <c r="J18" s="638"/>
    </row>
    <row r="19" spans="2:11" ht="16">
      <c r="B19" s="637" t="s">
        <v>11</v>
      </c>
      <c r="C19" s="638"/>
      <c r="D19" s="638"/>
      <c r="E19" s="638"/>
      <c r="F19" s="638"/>
      <c r="G19" s="638"/>
      <c r="H19" s="638"/>
      <c r="I19" s="638"/>
      <c r="J19" s="638"/>
      <c r="K19" s="638"/>
    </row>
    <row r="20" spans="2:11" ht="35.15" customHeight="1">
      <c r="B20" s="148"/>
      <c r="C20" s="148"/>
      <c r="D20" s="148"/>
      <c r="E20" s="148"/>
      <c r="F20" s="148"/>
      <c r="G20" s="148"/>
      <c r="H20" s="148"/>
      <c r="I20" s="148"/>
      <c r="J20" s="148"/>
    </row>
    <row r="21" spans="2:11" ht="18" customHeight="1">
      <c r="B21" s="145" t="s">
        <v>12</v>
      </c>
      <c r="C21" s="145"/>
      <c r="D21" s="144"/>
      <c r="E21" s="144"/>
      <c r="F21" s="144"/>
      <c r="G21" s="144"/>
      <c r="H21" s="144"/>
      <c r="I21" s="144"/>
      <c r="J21" s="144"/>
    </row>
    <row r="22" spans="2:11" ht="18.5">
      <c r="B22" s="148"/>
      <c r="C22" s="148"/>
    </row>
    <row r="23" spans="2:11" ht="52" customHeight="1">
      <c r="B23" s="198" t="s">
        <v>13</v>
      </c>
      <c r="C23" s="149"/>
      <c r="D23" s="642" t="s">
        <v>14</v>
      </c>
      <c r="E23" s="640"/>
      <c r="F23" s="640"/>
      <c r="G23" s="640"/>
      <c r="H23" s="640"/>
      <c r="I23" s="640"/>
      <c r="J23" s="640"/>
    </row>
    <row r="24" spans="2:11" ht="13.5" customHeight="1">
      <c r="B24" s="149"/>
      <c r="C24" s="149"/>
      <c r="D24" s="640"/>
      <c r="E24" s="640"/>
      <c r="F24" s="640"/>
      <c r="G24" s="640"/>
      <c r="H24" s="640"/>
      <c r="I24" s="640"/>
      <c r="J24" s="640"/>
    </row>
    <row r="25" spans="2:11" ht="16" customHeight="1">
      <c r="B25" s="197" t="s">
        <v>15</v>
      </c>
      <c r="C25" s="149"/>
      <c r="D25" s="149" t="s">
        <v>16</v>
      </c>
      <c r="E25" s="188"/>
      <c r="F25" s="188"/>
      <c r="G25" s="188"/>
      <c r="H25" s="188"/>
      <c r="I25" s="188"/>
      <c r="J25" s="188"/>
    </row>
    <row r="26" spans="2:11" ht="13.5" customHeight="1">
      <c r="B26" s="149"/>
      <c r="C26" s="149"/>
      <c r="D26" s="188"/>
      <c r="E26" s="188"/>
      <c r="F26" s="188"/>
      <c r="G26" s="188"/>
      <c r="H26" s="188"/>
      <c r="I26" s="188"/>
      <c r="J26" s="188"/>
    </row>
    <row r="27" spans="2:11" ht="37" customHeight="1">
      <c r="B27" s="203" t="s">
        <v>17</v>
      </c>
      <c r="C27" s="149"/>
      <c r="D27" s="639" t="s">
        <v>18</v>
      </c>
      <c r="E27" s="640"/>
      <c r="F27" s="640"/>
      <c r="G27" s="640"/>
      <c r="H27" s="640"/>
      <c r="I27" s="640"/>
      <c r="J27" s="640"/>
    </row>
    <row r="28" spans="2:11" ht="13.5" customHeight="1">
      <c r="B28" s="149"/>
      <c r="C28" s="149"/>
      <c r="D28" s="490"/>
      <c r="E28" s="188"/>
      <c r="F28" s="188"/>
      <c r="G28" s="188"/>
      <c r="H28" s="188"/>
      <c r="I28" s="188"/>
      <c r="J28" s="188"/>
    </row>
    <row r="29" spans="2:11" ht="30" customHeight="1">
      <c r="B29" s="264" t="s">
        <v>19</v>
      </c>
      <c r="C29" s="149"/>
      <c r="D29" s="490"/>
      <c r="E29" s="188"/>
      <c r="F29" s="188"/>
      <c r="G29" s="188"/>
      <c r="H29" s="188"/>
      <c r="I29" s="188"/>
      <c r="J29" s="188"/>
    </row>
    <row r="30" spans="2:11" ht="15" customHeight="1">
      <c r="B30" s="261"/>
      <c r="C30" s="149"/>
      <c r="D30" s="490"/>
      <c r="E30" s="188"/>
      <c r="F30" s="188"/>
      <c r="G30" s="188"/>
      <c r="H30" s="188"/>
      <c r="I30" s="188"/>
      <c r="J30" s="188"/>
    </row>
    <row r="31" spans="2:11" ht="15.75" customHeight="1">
      <c r="B31" s="185" t="s">
        <v>20</v>
      </c>
      <c r="C31" s="149"/>
      <c r="D31" s="639" t="s">
        <v>21</v>
      </c>
      <c r="E31" s="639"/>
      <c r="F31" s="639"/>
      <c r="G31" s="639"/>
      <c r="H31" s="639"/>
      <c r="I31" s="639"/>
      <c r="J31" s="639"/>
    </row>
    <row r="32" spans="2:11" ht="14.25" customHeight="1">
      <c r="B32" s="149"/>
      <c r="C32" s="149"/>
      <c r="D32" s="640"/>
      <c r="E32" s="640"/>
      <c r="F32" s="640"/>
      <c r="G32" s="640"/>
      <c r="H32" s="640"/>
      <c r="I32" s="640"/>
      <c r="J32" s="640"/>
    </row>
    <row r="33" spans="2:10" ht="33" customHeight="1">
      <c r="B33" s="185" t="s">
        <v>22</v>
      </c>
      <c r="C33" s="149"/>
      <c r="D33" s="639" t="s">
        <v>23</v>
      </c>
      <c r="E33" s="639"/>
      <c r="F33" s="639"/>
      <c r="G33" s="639"/>
      <c r="H33" s="639"/>
      <c r="I33" s="639"/>
      <c r="J33" s="639"/>
    </row>
    <row r="34" spans="2:10" ht="14.25" customHeight="1">
      <c r="B34" s="149"/>
      <c r="C34" s="149"/>
      <c r="D34" s="489"/>
      <c r="E34" s="489"/>
      <c r="F34" s="489"/>
      <c r="G34" s="489"/>
      <c r="H34" s="489"/>
      <c r="I34" s="489"/>
      <c r="J34" s="489"/>
    </row>
    <row r="35" spans="2:10" ht="17.149999999999999" customHeight="1">
      <c r="B35" s="185" t="s">
        <v>24</v>
      </c>
      <c r="C35" s="149"/>
      <c r="D35" s="639" t="s">
        <v>25</v>
      </c>
      <c r="E35" s="639"/>
      <c r="F35" s="639"/>
      <c r="G35" s="639"/>
      <c r="H35" s="639"/>
      <c r="I35" s="639"/>
      <c r="J35" s="639"/>
    </row>
    <row r="36" spans="2:10" ht="14.25" customHeight="1">
      <c r="B36" s="149"/>
      <c r="C36" s="149"/>
      <c r="D36" s="489"/>
      <c r="E36" s="489"/>
      <c r="F36" s="489"/>
      <c r="G36" s="489"/>
      <c r="H36" s="489"/>
      <c r="I36" s="489"/>
      <c r="J36" s="489"/>
    </row>
    <row r="37" spans="2:10" ht="32.15" customHeight="1">
      <c r="B37" s="185" t="s">
        <v>26</v>
      </c>
      <c r="C37" s="149"/>
      <c r="D37" s="639" t="s">
        <v>27</v>
      </c>
      <c r="E37" s="639"/>
      <c r="F37" s="639"/>
      <c r="G37" s="639"/>
      <c r="H37" s="639"/>
      <c r="I37" s="639"/>
      <c r="J37" s="639"/>
    </row>
    <row r="38" spans="2:10" ht="14.25" customHeight="1">
      <c r="B38" s="149"/>
      <c r="C38" s="149"/>
      <c r="D38" s="640"/>
      <c r="E38" s="640"/>
      <c r="F38" s="640"/>
      <c r="G38" s="640"/>
      <c r="H38" s="640"/>
      <c r="I38" s="640"/>
      <c r="J38" s="640"/>
    </row>
    <row r="39" spans="2:10" ht="30" customHeight="1">
      <c r="B39" s="185" t="s">
        <v>28</v>
      </c>
      <c r="C39" s="149"/>
      <c r="D39" s="639" t="s">
        <v>29</v>
      </c>
      <c r="E39" s="640"/>
      <c r="F39" s="640"/>
      <c r="G39" s="640"/>
      <c r="H39" s="640"/>
      <c r="I39" s="640"/>
      <c r="J39" s="640"/>
    </row>
    <row r="40" spans="2:10" ht="14.25" customHeight="1">
      <c r="B40" s="149"/>
      <c r="C40" s="149"/>
      <c r="D40" s="640"/>
      <c r="E40" s="640"/>
      <c r="F40" s="640"/>
      <c r="G40" s="640"/>
      <c r="H40" s="640"/>
      <c r="I40" s="640"/>
      <c r="J40" s="640"/>
    </row>
    <row r="41" spans="2:10" ht="32.15" customHeight="1">
      <c r="B41" s="185" t="s">
        <v>30</v>
      </c>
      <c r="C41" s="149"/>
      <c r="D41" s="639" t="s">
        <v>31</v>
      </c>
      <c r="E41" s="639"/>
      <c r="F41" s="639"/>
      <c r="G41" s="639"/>
      <c r="H41" s="639"/>
      <c r="I41" s="639"/>
      <c r="J41" s="639"/>
    </row>
    <row r="42" spans="2:10">
      <c r="B42" s="149"/>
      <c r="C42" s="149"/>
      <c r="E42" s="489"/>
      <c r="F42" s="489"/>
      <c r="G42" s="489"/>
      <c r="H42" s="489"/>
      <c r="I42" s="489"/>
      <c r="J42" s="489"/>
    </row>
    <row r="43" spans="2:10" ht="32.15" customHeight="1">
      <c r="B43" s="185" t="s">
        <v>32</v>
      </c>
      <c r="C43" s="149"/>
      <c r="D43" s="639" t="s">
        <v>33</v>
      </c>
      <c r="E43" s="639"/>
      <c r="F43" s="639"/>
      <c r="G43" s="639"/>
      <c r="H43" s="639"/>
      <c r="I43" s="639"/>
      <c r="J43" s="639"/>
    </row>
    <row r="44" spans="2:10">
      <c r="B44" s="149"/>
      <c r="C44" s="149"/>
      <c r="E44" s="489"/>
      <c r="F44" s="489"/>
      <c r="G44" s="489"/>
      <c r="H44" s="489"/>
      <c r="I44" s="489"/>
      <c r="J44" s="489"/>
    </row>
    <row r="45" spans="2:10" ht="32.15" customHeight="1">
      <c r="B45" s="185" t="s">
        <v>34</v>
      </c>
      <c r="C45" s="149"/>
      <c r="D45" s="639" t="s">
        <v>35</v>
      </c>
      <c r="E45" s="639"/>
      <c r="F45" s="639"/>
      <c r="G45" s="639"/>
      <c r="H45" s="639"/>
      <c r="I45" s="639"/>
      <c r="J45" s="639"/>
    </row>
    <row r="46" spans="2:10" ht="14.25" customHeight="1">
      <c r="B46" s="149"/>
      <c r="C46" s="149"/>
      <c r="D46" s="640"/>
      <c r="E46" s="640"/>
      <c r="F46" s="640"/>
      <c r="G46" s="640"/>
      <c r="H46" s="640"/>
      <c r="I46" s="640"/>
      <c r="J46" s="640"/>
    </row>
    <row r="47" spans="2:10">
      <c r="B47" s="185" t="s">
        <v>36</v>
      </c>
      <c r="C47" s="149"/>
      <c r="D47" s="639" t="s">
        <v>37</v>
      </c>
      <c r="E47" s="639"/>
      <c r="F47" s="639"/>
      <c r="G47" s="639"/>
      <c r="H47" s="639"/>
      <c r="I47" s="639"/>
      <c r="J47" s="639"/>
    </row>
    <row r="48" spans="2:10" ht="14.25" customHeight="1">
      <c r="B48" s="149"/>
      <c r="C48" s="149"/>
      <c r="D48" s="640"/>
      <c r="E48" s="640"/>
      <c r="F48" s="640"/>
      <c r="G48" s="640"/>
      <c r="H48" s="640"/>
      <c r="I48" s="640"/>
      <c r="J48" s="640"/>
    </row>
    <row r="49" spans="2:10" ht="14.25" customHeight="1">
      <c r="B49" s="149"/>
      <c r="C49" s="149"/>
      <c r="D49" s="188"/>
      <c r="E49" s="188"/>
      <c r="F49" s="188"/>
      <c r="G49" s="188"/>
      <c r="H49" s="188"/>
      <c r="I49" s="188"/>
      <c r="J49" s="188"/>
    </row>
    <row r="50" spans="2:10" ht="29">
      <c r="B50" s="264" t="s">
        <v>38</v>
      </c>
      <c r="C50" s="149"/>
      <c r="D50" s="188"/>
      <c r="E50" s="188"/>
      <c r="F50" s="188"/>
      <c r="G50" s="188"/>
      <c r="H50" s="188"/>
      <c r="I50" s="188"/>
      <c r="J50" s="188"/>
    </row>
    <row r="51" spans="2:10" ht="15" customHeight="1">
      <c r="B51" s="149"/>
      <c r="C51" s="149"/>
      <c r="D51" s="188"/>
      <c r="E51" s="188"/>
      <c r="F51" s="188"/>
      <c r="G51" s="188"/>
      <c r="H51" s="188"/>
      <c r="I51" s="188"/>
      <c r="J51" s="188"/>
    </row>
    <row r="52" spans="2:10">
      <c r="B52" s="392" t="s">
        <v>39</v>
      </c>
      <c r="C52" s="149"/>
      <c r="D52" s="639" t="s">
        <v>40</v>
      </c>
      <c r="E52" s="639"/>
      <c r="F52" s="639"/>
      <c r="G52" s="639"/>
      <c r="H52" s="639"/>
      <c r="I52" s="639"/>
      <c r="J52" s="639"/>
    </row>
    <row r="53" spans="2:10" ht="17.25" customHeight="1">
      <c r="B53" s="149"/>
      <c r="C53" s="149"/>
      <c r="D53" s="188"/>
      <c r="E53" s="188"/>
      <c r="F53" s="188"/>
      <c r="G53" s="188"/>
      <c r="H53" s="188"/>
      <c r="I53" s="188"/>
      <c r="J53" s="188"/>
    </row>
    <row r="54" spans="2:10">
      <c r="B54" s="186" t="s">
        <v>41</v>
      </c>
      <c r="C54" s="149"/>
      <c r="D54" s="642" t="s">
        <v>42</v>
      </c>
      <c r="E54" s="640"/>
      <c r="F54" s="640"/>
      <c r="G54" s="640"/>
      <c r="H54" s="640"/>
      <c r="I54" s="640"/>
      <c r="J54" s="640"/>
    </row>
    <row r="55" spans="2:10" ht="14.25" customHeight="1">
      <c r="B55" s="149"/>
      <c r="C55" s="149"/>
      <c r="D55" s="640"/>
      <c r="E55" s="640"/>
      <c r="F55" s="640"/>
      <c r="G55" s="640"/>
      <c r="H55" s="640"/>
      <c r="I55" s="640"/>
      <c r="J55" s="640"/>
    </row>
    <row r="56" spans="2:10" ht="29">
      <c r="B56" s="204" t="s">
        <v>43</v>
      </c>
      <c r="C56" s="149"/>
      <c r="D56" s="642" t="s">
        <v>44</v>
      </c>
      <c r="E56" s="640"/>
      <c r="F56" s="640"/>
      <c r="G56" s="640"/>
      <c r="H56" s="640"/>
      <c r="I56" s="640"/>
      <c r="J56" s="640"/>
    </row>
    <row r="57" spans="2:10" ht="14.25" customHeight="1">
      <c r="B57" s="149"/>
      <c r="C57" s="149"/>
      <c r="D57" s="640"/>
      <c r="E57" s="640"/>
      <c r="F57" s="640"/>
      <c r="G57" s="640"/>
      <c r="H57" s="640"/>
      <c r="I57" s="640"/>
      <c r="J57" s="640"/>
    </row>
    <row r="58" spans="2:10">
      <c r="B58" s="263" t="s">
        <v>45</v>
      </c>
      <c r="C58" s="149"/>
      <c r="D58" s="641" t="s">
        <v>46</v>
      </c>
      <c r="E58" s="641"/>
      <c r="F58" s="641"/>
      <c r="G58" s="641"/>
      <c r="H58" s="641"/>
      <c r="I58" s="641"/>
      <c r="J58" s="641"/>
    </row>
    <row r="59" spans="2:10">
      <c r="B59" s="262"/>
      <c r="C59" s="150"/>
      <c r="D59" s="640" t="s">
        <v>47</v>
      </c>
      <c r="E59" s="640"/>
      <c r="F59" s="640"/>
      <c r="G59" s="640"/>
      <c r="H59" s="640"/>
      <c r="I59" s="640"/>
      <c r="J59" s="640"/>
    </row>
    <row r="60" spans="2:10">
      <c r="B60" s="262"/>
      <c r="C60" s="150"/>
      <c r="D60" s="640" t="s">
        <v>48</v>
      </c>
      <c r="E60" s="640"/>
      <c r="F60" s="640"/>
      <c r="G60" s="640"/>
      <c r="H60" s="640"/>
      <c r="I60" s="640"/>
      <c r="J60" s="640"/>
    </row>
    <row r="61" spans="2:10">
      <c r="B61" s="262"/>
      <c r="C61" s="150"/>
      <c r="D61" s="640" t="s">
        <v>49</v>
      </c>
      <c r="E61" s="640"/>
      <c r="F61" s="640"/>
      <c r="G61" s="640"/>
      <c r="H61" s="640"/>
      <c r="I61" s="640"/>
      <c r="J61" s="640"/>
    </row>
    <row r="62" spans="2:10">
      <c r="B62" s="262"/>
      <c r="D62" s="184" t="s">
        <v>50</v>
      </c>
      <c r="E62" s="184"/>
      <c r="F62" s="184"/>
      <c r="G62" s="184"/>
      <c r="H62" s="184"/>
      <c r="I62" s="184"/>
      <c r="J62" s="184"/>
    </row>
    <row r="63" spans="2:10" ht="14.25" customHeight="1"/>
    <row r="64" spans="2:10" ht="14.25" customHeight="1"/>
    <row r="65" ht="14.25" customHeight="1"/>
  </sheetData>
  <sheetProtection algorithmName="SHA-512" hashValue="QW0wxDw86sDbt8jUF2fOlxNjzsZo1z1awSTpXorLeRYuQJgInQWdIuFphk21HDIHJeqB7FHcqCMesqP6lmVl+g==" saltValue="OINATCx2PLIx5Bbhz4jlyQ==" spinCount="100000" sheet="1" objects="1" scenarios="1"/>
  <mergeCells count="30">
    <mergeCell ref="D59:J59"/>
    <mergeCell ref="D60:J60"/>
    <mergeCell ref="D61:J61"/>
    <mergeCell ref="B6:J6"/>
    <mergeCell ref="B18:J18"/>
    <mergeCell ref="D23:J23"/>
    <mergeCell ref="D24:J24"/>
    <mergeCell ref="D27:J27"/>
    <mergeCell ref="B10:J15"/>
    <mergeCell ref="D32:J32"/>
    <mergeCell ref="D35:J35"/>
    <mergeCell ref="D38:J38"/>
    <mergeCell ref="D39:J39"/>
    <mergeCell ref="D40:J40"/>
    <mergeCell ref="D46:J46"/>
    <mergeCell ref="D41:J41"/>
    <mergeCell ref="D47:J47"/>
    <mergeCell ref="D48:J48"/>
    <mergeCell ref="D43:J43"/>
    <mergeCell ref="D58:J58"/>
    <mergeCell ref="D52:J52"/>
    <mergeCell ref="D54:J54"/>
    <mergeCell ref="D55:J55"/>
    <mergeCell ref="D56:J56"/>
    <mergeCell ref="D57:J57"/>
    <mergeCell ref="B19:K19"/>
    <mergeCell ref="D31:J31"/>
    <mergeCell ref="D33:J33"/>
    <mergeCell ref="D37:J37"/>
    <mergeCell ref="D45:J45"/>
  </mergeCells>
  <hyperlinks>
    <hyperlink ref="D58:J58" r:id="rId1" display="Pregnant Women Population (from LiST and UN Population Data, consistent with figures used in the BMGF and partners' MMS Investment Roadmap)" xr:uid="{7E7926A4-F2D7-1A4A-A339-2CF66E36BAC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6227-FFA7-7F47-85A2-6CCF06732ECE}">
  <sheetPr>
    <tabColor theme="7" tint="0.59999389629810485"/>
  </sheetPr>
  <dimension ref="B2:E55"/>
  <sheetViews>
    <sheetView showGridLines="0" topLeftCell="A4" zoomScale="79" zoomScaleNormal="110" workbookViewId="0"/>
  </sheetViews>
  <sheetFormatPr defaultColWidth="10.81640625" defaultRowHeight="16"/>
  <cols>
    <col min="1" max="1" width="2.453125" style="80" customWidth="1"/>
    <col min="2" max="2" width="30.453125" style="80" customWidth="1"/>
    <col min="3" max="3" width="79.81640625" style="80" customWidth="1"/>
    <col min="4" max="4" width="26" style="243" customWidth="1"/>
    <col min="5" max="5" width="29.453125" style="243" customWidth="1"/>
    <col min="6" max="16384" width="10.81640625" style="80"/>
  </cols>
  <sheetData>
    <row r="2" spans="2:5" ht="23.5">
      <c r="B2" s="3" t="s">
        <v>51</v>
      </c>
    </row>
    <row r="3" spans="2:5" ht="23.5">
      <c r="B3" s="3"/>
    </row>
    <row r="4" spans="2:5" ht="63" customHeight="1">
      <c r="B4" s="644" t="s">
        <v>52</v>
      </c>
      <c r="C4" s="644"/>
      <c r="D4" s="644"/>
      <c r="E4" s="644"/>
    </row>
    <row r="5" spans="2:5" ht="16.5" thickBot="1">
      <c r="E5" s="244"/>
    </row>
    <row r="6" spans="2:5" ht="32.5" thickBot="1">
      <c r="B6" s="245" t="s">
        <v>53</v>
      </c>
      <c r="C6" s="247" t="s">
        <v>54</v>
      </c>
      <c r="D6" s="245" t="s">
        <v>55</v>
      </c>
      <c r="E6" s="254" t="s">
        <v>56</v>
      </c>
    </row>
    <row r="7" spans="2:5" ht="34" customHeight="1">
      <c r="B7" s="645" t="s">
        <v>20</v>
      </c>
      <c r="C7" s="248" t="s">
        <v>57</v>
      </c>
      <c r="D7" s="255" t="s">
        <v>58</v>
      </c>
      <c r="E7" s="491" t="s">
        <v>59</v>
      </c>
    </row>
    <row r="8" spans="2:5" ht="32">
      <c r="B8" s="646"/>
      <c r="C8" s="249" t="s">
        <v>60</v>
      </c>
      <c r="D8" s="256" t="s">
        <v>58</v>
      </c>
      <c r="E8" s="492" t="s">
        <v>59</v>
      </c>
    </row>
    <row r="9" spans="2:5" ht="32.5" thickBot="1">
      <c r="B9" s="647"/>
      <c r="C9" s="250" t="s">
        <v>61</v>
      </c>
      <c r="D9" s="257" t="s">
        <v>58</v>
      </c>
      <c r="E9" s="493" t="s">
        <v>59</v>
      </c>
    </row>
    <row r="10" spans="2:5">
      <c r="B10" s="645" t="s">
        <v>22</v>
      </c>
      <c r="C10" s="248" t="s">
        <v>62</v>
      </c>
      <c r="D10" s="255" t="s">
        <v>58</v>
      </c>
      <c r="E10" s="491" t="s">
        <v>59</v>
      </c>
    </row>
    <row r="11" spans="2:5">
      <c r="B11" s="646"/>
      <c r="C11" s="494" t="s">
        <v>63</v>
      </c>
      <c r="D11" s="256" t="s">
        <v>58</v>
      </c>
      <c r="E11" s="492" t="s">
        <v>59</v>
      </c>
    </row>
    <row r="12" spans="2:5">
      <c r="B12" s="646"/>
      <c r="C12" s="494" t="s">
        <v>64</v>
      </c>
      <c r="D12" s="256" t="s">
        <v>58</v>
      </c>
      <c r="E12" s="492" t="s">
        <v>59</v>
      </c>
    </row>
    <row r="13" spans="2:5">
      <c r="B13" s="646"/>
      <c r="C13" s="494" t="s">
        <v>65</v>
      </c>
      <c r="D13" s="256" t="s">
        <v>58</v>
      </c>
      <c r="E13" s="492" t="s">
        <v>59</v>
      </c>
    </row>
    <row r="14" spans="2:5" ht="32.5" thickBot="1">
      <c r="B14" s="647"/>
      <c r="C14" s="495" t="s">
        <v>66</v>
      </c>
      <c r="D14" s="257" t="s">
        <v>58</v>
      </c>
      <c r="E14" s="493" t="s">
        <v>67</v>
      </c>
    </row>
    <row r="15" spans="2:5" ht="80.5" thickBot="1">
      <c r="B15" s="246" t="s">
        <v>24</v>
      </c>
      <c r="C15" s="251" t="s">
        <v>68</v>
      </c>
      <c r="D15" s="258" t="s">
        <v>69</v>
      </c>
      <c r="E15" s="496" t="s">
        <v>70</v>
      </c>
    </row>
    <row r="16" spans="2:5">
      <c r="B16" s="645" t="s">
        <v>71</v>
      </c>
      <c r="C16" s="248" t="s">
        <v>72</v>
      </c>
      <c r="D16" s="255" t="s">
        <v>58</v>
      </c>
      <c r="E16" s="491" t="s">
        <v>67</v>
      </c>
    </row>
    <row r="17" spans="2:5">
      <c r="B17" s="646"/>
      <c r="C17" s="494" t="s">
        <v>73</v>
      </c>
      <c r="D17" s="256" t="s">
        <v>58</v>
      </c>
      <c r="E17" s="492" t="s">
        <v>67</v>
      </c>
    </row>
    <row r="18" spans="2:5" ht="32">
      <c r="B18" s="646"/>
      <c r="C18" s="249" t="s">
        <v>74</v>
      </c>
      <c r="D18" s="256" t="s">
        <v>58</v>
      </c>
      <c r="E18" s="492" t="s">
        <v>67</v>
      </c>
    </row>
    <row r="19" spans="2:5">
      <c r="B19" s="646"/>
      <c r="C19" s="249" t="s">
        <v>75</v>
      </c>
      <c r="D19" s="256" t="s">
        <v>58</v>
      </c>
      <c r="E19" s="492" t="s">
        <v>59</v>
      </c>
    </row>
    <row r="20" spans="2:5" ht="32">
      <c r="B20" s="646"/>
      <c r="C20" s="494" t="s">
        <v>76</v>
      </c>
      <c r="D20" s="256" t="s">
        <v>58</v>
      </c>
      <c r="E20" s="492" t="s">
        <v>67</v>
      </c>
    </row>
    <row r="21" spans="2:5" ht="32">
      <c r="B21" s="646"/>
      <c r="C21" s="249" t="s">
        <v>77</v>
      </c>
      <c r="D21" s="256" t="s">
        <v>58</v>
      </c>
      <c r="E21" s="492" t="s">
        <v>67</v>
      </c>
    </row>
    <row r="22" spans="2:5" ht="32">
      <c r="B22" s="646"/>
      <c r="C22" s="249" t="s">
        <v>78</v>
      </c>
      <c r="D22" s="256" t="s">
        <v>69</v>
      </c>
      <c r="E22" s="492" t="s">
        <v>79</v>
      </c>
    </row>
    <row r="23" spans="2:5" ht="32">
      <c r="B23" s="646"/>
      <c r="C23" s="494" t="s">
        <v>80</v>
      </c>
      <c r="D23" s="497" t="s">
        <v>58</v>
      </c>
      <c r="E23" s="492" t="s">
        <v>67</v>
      </c>
    </row>
    <row r="24" spans="2:5" ht="32.5" thickBot="1">
      <c r="B24" s="647"/>
      <c r="C24" s="495" t="s">
        <v>81</v>
      </c>
      <c r="D24" s="498" t="s">
        <v>58</v>
      </c>
      <c r="E24" s="493" t="s">
        <v>67</v>
      </c>
    </row>
    <row r="25" spans="2:5" ht="32.15" customHeight="1">
      <c r="B25" s="645" t="s">
        <v>82</v>
      </c>
      <c r="C25" s="499" t="s">
        <v>83</v>
      </c>
      <c r="D25" s="500" t="s">
        <v>58</v>
      </c>
      <c r="E25" s="491" t="s">
        <v>59</v>
      </c>
    </row>
    <row r="26" spans="2:5">
      <c r="B26" s="646"/>
      <c r="C26" s="249" t="s">
        <v>84</v>
      </c>
      <c r="D26" s="256" t="s">
        <v>69</v>
      </c>
      <c r="E26" s="492" t="s">
        <v>85</v>
      </c>
    </row>
    <row r="27" spans="2:5">
      <c r="B27" s="646"/>
      <c r="C27" s="252" t="s">
        <v>86</v>
      </c>
      <c r="D27" s="259" t="s">
        <v>58</v>
      </c>
      <c r="E27" s="501" t="s">
        <v>67</v>
      </c>
    </row>
    <row r="28" spans="2:5">
      <c r="B28" s="646"/>
      <c r="C28" s="252" t="s">
        <v>87</v>
      </c>
      <c r="D28" s="259" t="s">
        <v>58</v>
      </c>
      <c r="E28" s="501" t="s">
        <v>67</v>
      </c>
    </row>
    <row r="29" spans="2:5">
      <c r="B29" s="646"/>
      <c r="C29" s="252" t="s">
        <v>88</v>
      </c>
      <c r="D29" s="259" t="s">
        <v>58</v>
      </c>
      <c r="E29" s="501" t="s">
        <v>67</v>
      </c>
    </row>
    <row r="30" spans="2:5">
      <c r="B30" s="646"/>
      <c r="C30" s="252" t="s">
        <v>89</v>
      </c>
      <c r="D30" s="259" t="s">
        <v>58</v>
      </c>
      <c r="E30" s="501" t="s">
        <v>67</v>
      </c>
    </row>
    <row r="31" spans="2:5">
      <c r="B31" s="646"/>
      <c r="C31" s="252" t="s">
        <v>90</v>
      </c>
      <c r="D31" s="259" t="s">
        <v>58</v>
      </c>
      <c r="E31" s="501" t="s">
        <v>67</v>
      </c>
    </row>
    <row r="32" spans="2:5" ht="25" customHeight="1">
      <c r="B32" s="646"/>
      <c r="C32" s="252" t="s">
        <v>91</v>
      </c>
      <c r="D32" s="259" t="s">
        <v>69</v>
      </c>
      <c r="E32" s="501" t="s">
        <v>92</v>
      </c>
    </row>
    <row r="33" spans="2:5" ht="30.5">
      <c r="B33" s="646"/>
      <c r="C33" s="252" t="s">
        <v>93</v>
      </c>
      <c r="D33" s="259" t="s">
        <v>69</v>
      </c>
      <c r="E33" s="501" t="s">
        <v>92</v>
      </c>
    </row>
    <row r="34" spans="2:5">
      <c r="B34" s="646"/>
      <c r="C34" s="252" t="s">
        <v>94</v>
      </c>
      <c r="D34" s="259" t="s">
        <v>69</v>
      </c>
      <c r="E34" s="501" t="s">
        <v>92</v>
      </c>
    </row>
    <row r="35" spans="2:5" ht="30.5">
      <c r="B35" s="646"/>
      <c r="C35" s="252" t="s">
        <v>95</v>
      </c>
      <c r="D35" s="259" t="s">
        <v>69</v>
      </c>
      <c r="E35" s="501" t="s">
        <v>92</v>
      </c>
    </row>
    <row r="36" spans="2:5" ht="48.5" thickBot="1">
      <c r="B36" s="647"/>
      <c r="C36" s="253" t="s">
        <v>96</v>
      </c>
      <c r="D36" s="260" t="s">
        <v>58</v>
      </c>
      <c r="E36" s="502" t="s">
        <v>67</v>
      </c>
    </row>
    <row r="37" spans="2:5" ht="17.149999999999999" customHeight="1">
      <c r="B37" s="645" t="s">
        <v>97</v>
      </c>
      <c r="C37" s="248" t="s">
        <v>98</v>
      </c>
      <c r="D37" s="255" t="s">
        <v>99</v>
      </c>
      <c r="E37" s="491" t="s">
        <v>59</v>
      </c>
    </row>
    <row r="38" spans="2:5">
      <c r="B38" s="646"/>
      <c r="C38" s="249" t="s">
        <v>100</v>
      </c>
      <c r="D38" s="256" t="s">
        <v>58</v>
      </c>
      <c r="E38" s="492" t="s">
        <v>67</v>
      </c>
    </row>
    <row r="39" spans="2:5">
      <c r="B39" s="646"/>
      <c r="C39" s="249" t="s">
        <v>101</v>
      </c>
      <c r="D39" s="256" t="s">
        <v>102</v>
      </c>
      <c r="E39" s="492" t="s">
        <v>67</v>
      </c>
    </row>
    <row r="40" spans="2:5">
      <c r="B40" s="646"/>
      <c r="C40" s="249" t="s">
        <v>103</v>
      </c>
      <c r="D40" s="256" t="s">
        <v>99</v>
      </c>
      <c r="E40" s="492" t="s">
        <v>67</v>
      </c>
    </row>
    <row r="41" spans="2:5">
      <c r="B41" s="646"/>
      <c r="C41" s="249" t="s">
        <v>104</v>
      </c>
      <c r="D41" s="256" t="s">
        <v>69</v>
      </c>
      <c r="E41" s="492" t="s">
        <v>92</v>
      </c>
    </row>
    <row r="42" spans="2:5" ht="32.5" thickBot="1">
      <c r="B42" s="647"/>
      <c r="C42" s="250" t="s">
        <v>105</v>
      </c>
      <c r="D42" s="257" t="s">
        <v>69</v>
      </c>
      <c r="E42" s="493" t="s">
        <v>106</v>
      </c>
    </row>
    <row r="43" spans="2:5">
      <c r="B43" s="648" t="s">
        <v>32</v>
      </c>
      <c r="C43" s="499" t="s">
        <v>107</v>
      </c>
      <c r="D43" s="500" t="s">
        <v>69</v>
      </c>
      <c r="E43" s="491" t="s">
        <v>79</v>
      </c>
    </row>
    <row r="44" spans="2:5" ht="16.5" thickBot="1">
      <c r="B44" s="649"/>
      <c r="C44" s="494" t="s">
        <v>108</v>
      </c>
      <c r="D44" s="497" t="s">
        <v>58</v>
      </c>
      <c r="E44" s="492" t="s">
        <v>92</v>
      </c>
    </row>
    <row r="45" spans="2:5" ht="32">
      <c r="B45" s="645" t="s">
        <v>34</v>
      </c>
      <c r="C45" s="248" t="s">
        <v>109</v>
      </c>
      <c r="D45" s="255" t="s">
        <v>58</v>
      </c>
      <c r="E45" s="491" t="s">
        <v>59</v>
      </c>
    </row>
    <row r="46" spans="2:5" ht="48" customHeight="1">
      <c r="B46" s="646"/>
      <c r="C46" s="503" t="s">
        <v>110</v>
      </c>
      <c r="D46" s="259" t="s">
        <v>102</v>
      </c>
      <c r="E46" s="501" t="s">
        <v>106</v>
      </c>
    </row>
    <row r="47" spans="2:5" ht="32">
      <c r="B47" s="646"/>
      <c r="C47" s="252" t="s">
        <v>111</v>
      </c>
      <c r="D47" s="259" t="s">
        <v>58</v>
      </c>
      <c r="E47" s="501" t="s">
        <v>67</v>
      </c>
    </row>
    <row r="48" spans="2:5" ht="32">
      <c r="B48" s="646"/>
      <c r="C48" s="252" t="s">
        <v>112</v>
      </c>
      <c r="D48" s="259" t="s">
        <v>58</v>
      </c>
      <c r="E48" s="501" t="s">
        <v>106</v>
      </c>
    </row>
    <row r="49" spans="2:5" ht="32.5" thickBot="1">
      <c r="B49" s="647"/>
      <c r="C49" s="253" t="s">
        <v>113</v>
      </c>
      <c r="D49" s="504" t="s">
        <v>114</v>
      </c>
      <c r="E49" s="502" t="s">
        <v>106</v>
      </c>
    </row>
    <row r="50" spans="2:5">
      <c r="B50" s="645" t="s">
        <v>115</v>
      </c>
      <c r="C50" s="248" t="s">
        <v>116</v>
      </c>
      <c r="D50" s="255" t="s">
        <v>58</v>
      </c>
      <c r="E50" s="491" t="s">
        <v>67</v>
      </c>
    </row>
    <row r="51" spans="2:5" ht="32">
      <c r="B51" s="646"/>
      <c r="C51" s="494" t="s">
        <v>117</v>
      </c>
      <c r="D51" s="256" t="s">
        <v>99</v>
      </c>
      <c r="E51" s="492" t="s">
        <v>67</v>
      </c>
    </row>
    <row r="52" spans="2:5" ht="32.15" customHeight="1">
      <c r="B52" s="646"/>
      <c r="C52" s="494" t="s">
        <v>118</v>
      </c>
      <c r="D52" s="256" t="s">
        <v>69</v>
      </c>
      <c r="E52" s="492" t="s">
        <v>79</v>
      </c>
    </row>
    <row r="53" spans="2:5" ht="16.5" thickBot="1">
      <c r="B53" s="647"/>
      <c r="C53" s="250" t="s">
        <v>119</v>
      </c>
      <c r="D53" s="257" t="s">
        <v>69</v>
      </c>
      <c r="E53" s="493" t="s">
        <v>79</v>
      </c>
    </row>
    <row r="55" spans="2:5">
      <c r="B55" s="83" t="s">
        <v>120</v>
      </c>
    </row>
  </sheetData>
  <sheetProtection algorithmName="SHA-512" hashValue="22IAUX3p098sagayoSd/U1w1QIcjYgi3UgGvhFg5rL2+kcQG8mJFKvJdr6PI2fA8Dm0GAsEL+WZhCcQ20UzVoA==" saltValue="a0jHnuWp83kWYpR/QZPUWg==" spinCount="100000" sheet="1" objects="1" scenarios="1"/>
  <mergeCells count="9">
    <mergeCell ref="B4:E4"/>
    <mergeCell ref="B45:B49"/>
    <mergeCell ref="B50:B53"/>
    <mergeCell ref="B10:B14"/>
    <mergeCell ref="B7:B9"/>
    <mergeCell ref="B16:B24"/>
    <mergeCell ref="B25:B36"/>
    <mergeCell ref="B37:B42"/>
    <mergeCell ref="B43:B44"/>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57E1-074B-42B9-BCD7-25074B60B62E}">
  <sheetPr>
    <tabColor theme="7" tint="0.59999389629810485"/>
  </sheetPr>
  <dimension ref="B3:J68"/>
  <sheetViews>
    <sheetView showGridLines="0" topLeftCell="B34" zoomScale="97" zoomScaleNormal="110" workbookViewId="0">
      <selection activeCell="G24" sqref="G24"/>
    </sheetView>
  </sheetViews>
  <sheetFormatPr defaultColWidth="8.81640625" defaultRowHeight="14.5"/>
  <cols>
    <col min="1" max="1" width="2.453125" customWidth="1"/>
    <col min="2" max="2" width="38.453125" customWidth="1"/>
    <col min="3" max="3" width="13.453125" style="21" customWidth="1"/>
    <col min="4" max="6" width="13.453125" customWidth="1"/>
    <col min="7" max="7" width="31.453125" customWidth="1"/>
    <col min="8" max="8" width="2.453125" customWidth="1"/>
  </cols>
  <sheetData>
    <row r="3" spans="2:10" ht="23.5">
      <c r="B3" s="3" t="s">
        <v>15</v>
      </c>
      <c r="D3" s="7" t="s">
        <v>121</v>
      </c>
      <c r="E3" s="8" t="s">
        <v>122</v>
      </c>
    </row>
    <row r="5" spans="2:10" ht="6" customHeight="1">
      <c r="B5" s="3"/>
    </row>
    <row r="6" spans="2:10" ht="16">
      <c r="B6" s="200" t="s">
        <v>123</v>
      </c>
      <c r="C6" s="201"/>
      <c r="D6" s="202"/>
      <c r="E6" s="202"/>
      <c r="F6" s="202"/>
      <c r="G6" s="202"/>
    </row>
    <row r="7" spans="2:10">
      <c r="C7"/>
    </row>
    <row r="8" spans="2:10" ht="16">
      <c r="B8" s="195"/>
    </row>
    <row r="9" spans="2:10" ht="16">
      <c r="B9" s="505" t="s">
        <v>124</v>
      </c>
      <c r="C9" s="650" t="s">
        <v>125</v>
      </c>
      <c r="D9" s="651"/>
      <c r="E9" s="651"/>
      <c r="F9" s="651"/>
      <c r="G9" s="652"/>
    </row>
    <row r="10" spans="2:10" ht="16">
      <c r="B10" s="195"/>
      <c r="C10" s="653"/>
      <c r="D10" s="654"/>
      <c r="E10" s="654"/>
      <c r="F10" s="654"/>
      <c r="G10" s="655"/>
    </row>
    <row r="11" spans="2:10" ht="16">
      <c r="B11" s="195"/>
      <c r="C11" s="653"/>
      <c r="D11" s="654"/>
      <c r="E11" s="654"/>
      <c r="F11" s="654"/>
      <c r="G11" s="655"/>
    </row>
    <row r="12" spans="2:10" ht="16">
      <c r="B12" s="195"/>
      <c r="C12" s="653"/>
      <c r="D12" s="654"/>
      <c r="E12" s="654"/>
      <c r="F12" s="654"/>
      <c r="G12" s="655"/>
    </row>
    <row r="13" spans="2:10">
      <c r="C13" s="656"/>
      <c r="D13" s="657"/>
      <c r="E13" s="657"/>
      <c r="F13" s="657"/>
      <c r="G13" s="658"/>
    </row>
    <row r="14" spans="2:10">
      <c r="C14" s="196"/>
      <c r="D14" s="196"/>
      <c r="E14" s="196"/>
      <c r="F14" s="196"/>
      <c r="G14" s="196"/>
    </row>
    <row r="15" spans="2:10" ht="16">
      <c r="B15" s="2" t="s">
        <v>126</v>
      </c>
      <c r="C15" s="506"/>
      <c r="D15" s="506"/>
      <c r="E15" s="506"/>
      <c r="F15" s="506"/>
      <c r="G15" s="506"/>
      <c r="H15" s="507"/>
      <c r="I15" s="507"/>
      <c r="J15" s="507"/>
    </row>
    <row r="16" spans="2:10" ht="16">
      <c r="B16" s="507"/>
      <c r="C16" s="506"/>
      <c r="D16" s="506"/>
      <c r="E16" s="506"/>
      <c r="F16" s="506"/>
      <c r="G16" s="506"/>
      <c r="H16" s="507"/>
      <c r="J16" s="4"/>
    </row>
    <row r="17" spans="2:10" ht="16">
      <c r="B17" s="508" t="s">
        <v>127</v>
      </c>
      <c r="C17" s="509">
        <f>VLOOKUP('Base Inputs'!C5,'For Reference - IFA Coverage'!$B$23:$C$67,2,FALSE)</f>
        <v>0.17</v>
      </c>
      <c r="D17" s="6" t="s">
        <v>128</v>
      </c>
      <c r="E17" s="506"/>
      <c r="F17" s="506"/>
      <c r="G17" s="506"/>
      <c r="H17" s="507"/>
      <c r="I17" s="507"/>
    </row>
    <row r="18" spans="2:10" ht="32">
      <c r="B18" s="510" t="s">
        <v>129</v>
      </c>
      <c r="C18" s="509">
        <f>VLOOKUP('Base Inputs'!C5,'Anemia - Pregnant Women'!$B$4:$C$48,2,FALSE)</f>
        <v>0.28999999999999998</v>
      </c>
      <c r="D18" s="6" t="s">
        <v>130</v>
      </c>
      <c r="E18" s="506"/>
      <c r="F18" s="506"/>
      <c r="G18" s="506"/>
      <c r="H18" s="507"/>
      <c r="I18" s="507"/>
    </row>
    <row r="19" spans="2:10" ht="16">
      <c r="B19" s="507"/>
      <c r="C19" s="511"/>
      <c r="D19" s="191"/>
      <c r="E19" s="506"/>
      <c r="F19" s="506"/>
      <c r="G19" s="506"/>
      <c r="H19" s="507"/>
      <c r="I19" s="507"/>
      <c r="J19" s="6"/>
    </row>
    <row r="21" spans="2:10" ht="9" customHeight="1"/>
    <row r="22" spans="2:10">
      <c r="B22" s="23" t="s">
        <v>131</v>
      </c>
      <c r="C22" s="105" t="s">
        <v>132</v>
      </c>
      <c r="D22" s="23" t="s">
        <v>133</v>
      </c>
    </row>
    <row r="23" spans="2:10">
      <c r="B23" t="s">
        <v>134</v>
      </c>
      <c r="C23" s="151">
        <v>7.0000000000000007E-2</v>
      </c>
      <c r="D23" t="s">
        <v>135</v>
      </c>
    </row>
    <row r="24" spans="2:10">
      <c r="B24" t="s">
        <v>136</v>
      </c>
      <c r="C24" s="151">
        <v>0.39</v>
      </c>
      <c r="D24" t="s">
        <v>137</v>
      </c>
    </row>
    <row r="25" spans="2:10">
      <c r="B25" t="s">
        <v>138</v>
      </c>
      <c r="C25" s="151">
        <v>0.32</v>
      </c>
      <c r="D25" t="s">
        <v>139</v>
      </c>
    </row>
    <row r="26" spans="2:10">
      <c r="B26" t="s">
        <v>140</v>
      </c>
      <c r="C26" s="151">
        <v>0.46</v>
      </c>
      <c r="D26" t="s">
        <v>141</v>
      </c>
    </row>
    <row r="27" spans="2:10">
      <c r="B27" t="s">
        <v>142</v>
      </c>
      <c r="C27" s="151">
        <v>0.39</v>
      </c>
      <c r="D27" t="s">
        <v>137</v>
      </c>
    </row>
    <row r="28" spans="2:10">
      <c r="B28" t="s">
        <v>143</v>
      </c>
      <c r="C28" s="151">
        <v>0.47100000000000003</v>
      </c>
      <c r="D28" t="s">
        <v>144</v>
      </c>
    </row>
    <row r="29" spans="2:10">
      <c r="B29" t="s">
        <v>145</v>
      </c>
      <c r="C29" s="151">
        <v>0.54</v>
      </c>
      <c r="D29" t="s">
        <v>146</v>
      </c>
    </row>
    <row r="30" spans="2:10">
      <c r="B30" t="s">
        <v>147</v>
      </c>
      <c r="C30" s="151">
        <v>0.01</v>
      </c>
      <c r="D30" t="s">
        <v>148</v>
      </c>
    </row>
    <row r="31" spans="2:10">
      <c r="B31" t="s">
        <v>149</v>
      </c>
      <c r="C31" s="151">
        <v>0.49</v>
      </c>
      <c r="D31" t="s">
        <v>141</v>
      </c>
    </row>
    <row r="32" spans="2:10">
      <c r="B32" t="s">
        <v>150</v>
      </c>
      <c r="C32" s="151">
        <v>0.11</v>
      </c>
      <c r="D32" t="s">
        <v>135</v>
      </c>
    </row>
    <row r="33" spans="2:4">
      <c r="B33" t="s">
        <v>151</v>
      </c>
      <c r="C33" s="151">
        <v>0.28000000000000003</v>
      </c>
      <c r="D33" t="s">
        <v>146</v>
      </c>
    </row>
    <row r="34" spans="2:4">
      <c r="B34" t="s">
        <v>152</v>
      </c>
      <c r="C34" s="151">
        <v>0.05</v>
      </c>
      <c r="D34" t="s">
        <v>153</v>
      </c>
    </row>
    <row r="35" spans="2:4">
      <c r="B35" t="s">
        <v>154</v>
      </c>
      <c r="C35" s="151">
        <v>0.36</v>
      </c>
      <c r="D35" t="s">
        <v>153</v>
      </c>
    </row>
    <row r="36" spans="2:4">
      <c r="B36" t="s">
        <v>155</v>
      </c>
      <c r="C36" s="151">
        <v>0.17</v>
      </c>
      <c r="D36" t="s">
        <v>156</v>
      </c>
    </row>
    <row r="37" spans="2:4">
      <c r="B37" t="s">
        <v>157</v>
      </c>
      <c r="C37" s="151">
        <v>0.59</v>
      </c>
      <c r="D37" t="s">
        <v>153</v>
      </c>
    </row>
    <row r="38" spans="2:4">
      <c r="B38" t="s">
        <v>158</v>
      </c>
      <c r="C38" s="151">
        <v>0.28999999999999998</v>
      </c>
      <c r="D38" t="s">
        <v>135</v>
      </c>
    </row>
    <row r="39" spans="2:4">
      <c r="B39" t="s">
        <v>159</v>
      </c>
      <c r="C39" s="151">
        <v>0.24</v>
      </c>
      <c r="D39" t="s">
        <v>141</v>
      </c>
    </row>
    <row r="40" spans="2:4">
      <c r="B40" t="s">
        <v>160</v>
      </c>
      <c r="C40" s="151">
        <v>0.53</v>
      </c>
      <c r="D40" t="s">
        <v>146</v>
      </c>
    </row>
    <row r="41" spans="2:4">
      <c r="B41" t="s">
        <v>161</v>
      </c>
      <c r="C41" s="151">
        <v>0.44</v>
      </c>
      <c r="D41" t="s">
        <v>148</v>
      </c>
    </row>
    <row r="42" spans="2:4">
      <c r="B42" s="28" t="s">
        <v>162</v>
      </c>
      <c r="C42" s="151">
        <v>0.39</v>
      </c>
      <c r="D42" t="s">
        <v>137</v>
      </c>
    </row>
    <row r="43" spans="2:4">
      <c r="B43" t="s">
        <v>163</v>
      </c>
      <c r="C43" s="151">
        <v>0.54</v>
      </c>
      <c r="D43" t="s">
        <v>164</v>
      </c>
    </row>
    <row r="44" spans="2:4">
      <c r="B44" t="s">
        <v>165</v>
      </c>
      <c r="C44" s="151">
        <v>0.2</v>
      </c>
      <c r="D44" t="s">
        <v>146</v>
      </c>
    </row>
    <row r="45" spans="2:4">
      <c r="B45" t="s">
        <v>166</v>
      </c>
      <c r="C45" s="151">
        <v>0.33</v>
      </c>
      <c r="D45" t="s">
        <v>139</v>
      </c>
    </row>
    <row r="46" spans="2:4">
      <c r="B46" t="s">
        <v>167</v>
      </c>
      <c r="C46" s="151">
        <v>0.28000000000000003</v>
      </c>
      <c r="D46" t="s">
        <v>141</v>
      </c>
    </row>
    <row r="47" spans="2:4">
      <c r="B47" t="s">
        <v>168</v>
      </c>
      <c r="C47" s="151">
        <v>0.39</v>
      </c>
      <c r="D47" t="s">
        <v>137</v>
      </c>
    </row>
    <row r="48" spans="2:4">
      <c r="B48" t="s">
        <v>169</v>
      </c>
      <c r="C48" s="151">
        <v>0.26</v>
      </c>
      <c r="D48" t="s">
        <v>170</v>
      </c>
    </row>
    <row r="49" spans="2:4">
      <c r="B49" t="s">
        <v>171</v>
      </c>
      <c r="C49" s="151">
        <v>0.59</v>
      </c>
      <c r="D49" t="s">
        <v>139</v>
      </c>
    </row>
    <row r="50" spans="2:4">
      <c r="B50" t="s">
        <v>172</v>
      </c>
      <c r="C50" s="151">
        <v>0.86</v>
      </c>
      <c r="D50" t="s">
        <v>164</v>
      </c>
    </row>
    <row r="51" spans="2:4">
      <c r="B51" t="s">
        <v>173</v>
      </c>
      <c r="C51" s="151">
        <v>0.28999999999999998</v>
      </c>
      <c r="D51" t="s">
        <v>174</v>
      </c>
    </row>
    <row r="52" spans="2:4">
      <c r="B52" t="s">
        <v>175</v>
      </c>
      <c r="C52" s="151">
        <v>0.31</v>
      </c>
      <c r="D52" t="s">
        <v>176</v>
      </c>
    </row>
    <row r="53" spans="2:4">
      <c r="B53" t="s">
        <v>177</v>
      </c>
      <c r="C53" s="151">
        <v>0.08</v>
      </c>
      <c r="D53" t="s">
        <v>178</v>
      </c>
    </row>
    <row r="54" spans="2:4">
      <c r="B54" t="s">
        <v>179</v>
      </c>
      <c r="C54" s="151">
        <v>0.33</v>
      </c>
      <c r="D54" t="s">
        <v>180</v>
      </c>
    </row>
    <row r="55" spans="2:4">
      <c r="B55" t="s">
        <v>181</v>
      </c>
      <c r="C55" s="151">
        <v>0.56000000000000005</v>
      </c>
      <c r="D55" t="s">
        <v>164</v>
      </c>
    </row>
    <row r="56" spans="2:4">
      <c r="B56" t="s">
        <v>182</v>
      </c>
      <c r="C56" s="151">
        <v>0.156</v>
      </c>
      <c r="D56" t="s">
        <v>183</v>
      </c>
    </row>
    <row r="57" spans="2:4">
      <c r="B57" t="s">
        <v>184</v>
      </c>
      <c r="C57" s="151">
        <v>0.65</v>
      </c>
      <c r="D57" t="s">
        <v>185</v>
      </c>
    </row>
    <row r="58" spans="2:4">
      <c r="B58" t="s">
        <v>186</v>
      </c>
      <c r="C58" s="151">
        <v>0.39</v>
      </c>
      <c r="D58" t="s">
        <v>137</v>
      </c>
    </row>
    <row r="59" spans="2:4">
      <c r="B59" t="s">
        <v>187</v>
      </c>
      <c r="C59" s="151">
        <v>0.51</v>
      </c>
      <c r="D59" t="s">
        <v>139</v>
      </c>
    </row>
    <row r="60" spans="2:4">
      <c r="B60" t="s">
        <v>188</v>
      </c>
      <c r="C60" s="151">
        <v>0.39</v>
      </c>
      <c r="D60" t="s">
        <v>137</v>
      </c>
    </row>
    <row r="61" spans="2:4">
      <c r="B61" t="s">
        <v>189</v>
      </c>
      <c r="C61" s="151">
        <v>0.39</v>
      </c>
      <c r="D61" t="s">
        <v>137</v>
      </c>
    </row>
    <row r="62" spans="2:4">
      <c r="B62" t="s">
        <v>190</v>
      </c>
      <c r="C62" s="151">
        <v>0.23</v>
      </c>
      <c r="D62" t="s">
        <v>139</v>
      </c>
    </row>
    <row r="63" spans="2:4">
      <c r="B63" t="s">
        <v>191</v>
      </c>
      <c r="C63" s="151">
        <v>0.41</v>
      </c>
      <c r="D63" t="s">
        <v>164</v>
      </c>
    </row>
    <row r="64" spans="2:4">
      <c r="B64" t="s">
        <v>192</v>
      </c>
      <c r="C64" s="151">
        <v>0.39</v>
      </c>
      <c r="D64" t="s">
        <v>137</v>
      </c>
    </row>
    <row r="65" spans="2:4">
      <c r="B65" t="s">
        <v>193</v>
      </c>
      <c r="C65" s="151">
        <v>0.06</v>
      </c>
      <c r="D65" t="s">
        <v>194</v>
      </c>
    </row>
    <row r="66" spans="2:4">
      <c r="B66" t="s">
        <v>195</v>
      </c>
      <c r="C66" s="151">
        <v>0.73</v>
      </c>
      <c r="D66" t="s">
        <v>141</v>
      </c>
    </row>
    <row r="67" spans="2:4">
      <c r="B67" s="20" t="s">
        <v>196</v>
      </c>
      <c r="C67" s="152">
        <v>0.4</v>
      </c>
      <c r="D67" s="20" t="s">
        <v>135</v>
      </c>
    </row>
    <row r="68" spans="2:4">
      <c r="B68" s="17"/>
      <c r="C68" s="153"/>
    </row>
  </sheetData>
  <mergeCells count="1">
    <mergeCell ref="C9: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9D1A-34DD-4F4C-A977-A19A72944BA2}">
  <sheetPr>
    <tabColor theme="7"/>
  </sheetPr>
  <dimension ref="B2:J34"/>
  <sheetViews>
    <sheetView showGridLines="0" zoomScale="127" zoomScaleNormal="120" workbookViewId="0">
      <selection activeCell="H27" sqref="H27"/>
    </sheetView>
  </sheetViews>
  <sheetFormatPr defaultColWidth="8.81640625" defaultRowHeight="16"/>
  <cols>
    <col min="1" max="1" width="2.54296875" style="1" customWidth="1"/>
    <col min="2" max="2" width="45.1796875" style="1" customWidth="1"/>
    <col min="3" max="3" width="13" style="1" customWidth="1"/>
    <col min="4" max="4" width="15.1796875" style="1" customWidth="1"/>
    <col min="5" max="7" width="13" style="1" customWidth="1"/>
    <col min="8" max="8" width="10.54296875" style="1" customWidth="1"/>
    <col min="9" max="9" width="4.453125" style="1" customWidth="1"/>
    <col min="10" max="10" width="72" style="1" customWidth="1"/>
    <col min="11" max="16384" width="8.81640625" style="1"/>
  </cols>
  <sheetData>
    <row r="2" spans="2:10">
      <c r="B2" s="2" t="str">
        <f>IF(ISBLANK($C$7),$C$5&amp;" - MMS Introduction &amp; Scale-up Costing", $C$7&amp;", "&amp;$C$5&amp;" - MMS Introduction &amp; Scale-up Costing")</f>
        <v>Ethiopia - MMS Introduction &amp; Scale-up Costing</v>
      </c>
      <c r="C2" s="507"/>
      <c r="D2" s="507"/>
      <c r="E2" s="306" t="s">
        <v>121</v>
      </c>
      <c r="F2" s="307" t="s">
        <v>122</v>
      </c>
      <c r="G2" s="308" t="s">
        <v>197</v>
      </c>
      <c r="H2" s="507"/>
      <c r="I2" s="507"/>
      <c r="J2" s="507"/>
    </row>
    <row r="3" spans="2:10" ht="23.5">
      <c r="B3" s="3" t="s">
        <v>198</v>
      </c>
      <c r="C3" s="507"/>
      <c r="D3" s="507"/>
      <c r="E3" s="507"/>
      <c r="F3" s="507"/>
      <c r="G3" s="507"/>
      <c r="H3" s="507"/>
      <c r="I3" s="507"/>
      <c r="J3" s="507"/>
    </row>
    <row r="5" spans="2:10">
      <c r="B5" s="507" t="s">
        <v>131</v>
      </c>
      <c r="C5" s="659" t="s">
        <v>155</v>
      </c>
      <c r="D5" s="660"/>
      <c r="E5" s="6" t="s">
        <v>199</v>
      </c>
      <c r="F5" s="506"/>
      <c r="G5" s="506"/>
      <c r="H5" s="507"/>
      <c r="I5" s="507"/>
      <c r="J5" s="507"/>
    </row>
    <row r="6" spans="2:10">
      <c r="B6" s="507" t="s">
        <v>200</v>
      </c>
      <c r="C6" s="659" t="s">
        <v>201</v>
      </c>
      <c r="D6" s="660"/>
      <c r="E6" s="6" t="s">
        <v>202</v>
      </c>
      <c r="F6" s="506"/>
      <c r="G6" s="506"/>
      <c r="H6" s="507"/>
      <c r="I6" s="507"/>
      <c r="J6" s="507"/>
    </row>
    <row r="7" spans="2:10">
      <c r="B7" s="507" t="s">
        <v>203</v>
      </c>
      <c r="C7" s="659"/>
      <c r="D7" s="660"/>
      <c r="E7" s="6" t="s">
        <v>204</v>
      </c>
      <c r="F7" s="506"/>
      <c r="G7" s="506"/>
      <c r="H7" s="507"/>
      <c r="I7" s="507"/>
      <c r="J7" s="507"/>
    </row>
    <row r="8" spans="2:10">
      <c r="B8" s="507"/>
      <c r="C8" s="506"/>
      <c r="D8" s="506"/>
      <c r="E8" s="506"/>
      <c r="F8" s="506"/>
      <c r="G8" s="506"/>
      <c r="H8" s="507"/>
      <c r="I8" s="507"/>
      <c r="J8" s="507"/>
    </row>
    <row r="9" spans="2:10">
      <c r="B9" s="507" t="s">
        <v>205</v>
      </c>
      <c r="C9" s="512" t="str">
        <f>VLOOKUP(C5,'Currency Conversion'!B:C,2,FALSE)</f>
        <v>ETB</v>
      </c>
      <c r="D9" s="661" t="str">
        <f>VLOOKUP(C5,'Currency Conversion'!B:D,3,FALSE)</f>
        <v>Ethiopian Birr</v>
      </c>
      <c r="E9" s="662"/>
      <c r="F9" s="663" t="s">
        <v>206</v>
      </c>
      <c r="G9" s="663"/>
      <c r="H9" s="663"/>
      <c r="I9" s="663"/>
      <c r="J9" s="663"/>
    </row>
    <row r="10" spans="2:10">
      <c r="B10" s="507" t="str">
        <f>"Conversion of 1 USD to "&amp;C9</f>
        <v>Conversion of 1 USD to ETB</v>
      </c>
      <c r="C10" s="513">
        <f ca="1">VLOOKUP(C5,'Currency Conversion'!B:F,5,FALSE)</f>
        <v>130.22790000000001</v>
      </c>
      <c r="D10" s="514"/>
      <c r="E10" s="506"/>
      <c r="F10" s="663"/>
      <c r="G10" s="663"/>
      <c r="H10" s="663"/>
      <c r="I10" s="663"/>
      <c r="J10" s="663"/>
    </row>
    <row r="11" spans="2:10">
      <c r="B11" s="507"/>
      <c r="C11" s="506"/>
      <c r="D11" s="506"/>
      <c r="E11" s="506"/>
      <c r="F11" s="506"/>
      <c r="G11" s="506"/>
      <c r="H11" s="507"/>
      <c r="I11" s="507"/>
      <c r="J11" s="507"/>
    </row>
    <row r="12" spans="2:10">
      <c r="B12" s="507" t="s">
        <v>207</v>
      </c>
      <c r="C12" s="515" t="s">
        <v>59</v>
      </c>
      <c r="D12" s="515" t="s">
        <v>208</v>
      </c>
      <c r="E12" s="515" t="s">
        <v>209</v>
      </c>
      <c r="F12" s="515" t="s">
        <v>210</v>
      </c>
      <c r="G12" s="515" t="s">
        <v>211</v>
      </c>
      <c r="H12" s="156"/>
      <c r="I12" s="507"/>
      <c r="J12" s="507"/>
    </row>
    <row r="13" spans="2:10">
      <c r="B13" s="507"/>
      <c r="C13" s="516">
        <v>2024</v>
      </c>
      <c r="D13" s="512">
        <f>C13+1</f>
        <v>2025</v>
      </c>
      <c r="E13" s="512">
        <f>D13+1</f>
        <v>2026</v>
      </c>
      <c r="F13" s="512">
        <f>E13+1</f>
        <v>2027</v>
      </c>
      <c r="G13" s="512">
        <f>F13+1</f>
        <v>2028</v>
      </c>
      <c r="H13" s="6" t="s">
        <v>212</v>
      </c>
      <c r="I13" s="507"/>
      <c r="J13" s="507"/>
    </row>
    <row r="14" spans="2:10">
      <c r="B14" s="507" t="s">
        <v>213</v>
      </c>
      <c r="C14" s="517">
        <f>INDEX('Inflation Rates'!$C$4:$H$48, MATCH($C$5,'Inflation Rates'!Country,0), MATCH(C13,'Inflation Rates'!$C$3:$H$3,0))</f>
        <v>0.25600000000000001</v>
      </c>
      <c r="D14" s="517">
        <f>INDEX('Inflation Rates'!$C$4:$H$48, MATCH($C$5,'Inflation Rates'!Country,0), MATCH(D13,'Inflation Rates'!$C$3:$H$3,0))</f>
        <v>0.182</v>
      </c>
      <c r="E14" s="517">
        <f>IFERROR(INDEX('Inflation Rates'!$C$4:$H$48, MATCH($C$5,'Inflation Rates'!Country,0), MATCH(E13,'Inflation Rates'!$C$3:$H$3,0)),D14)</f>
        <v>0.14300000000000002</v>
      </c>
      <c r="F14" s="517">
        <f>IFERROR(INDEX('Inflation Rates'!$C$4:$H$48, MATCH($C$5,'Inflation Rates'!Country,0), MATCH(F13,'Inflation Rates'!$C$3:$H$3,0)),E14)</f>
        <v>0.14300000000000002</v>
      </c>
      <c r="G14" s="517">
        <f>IFERROR(INDEX('Inflation Rates'!$C$4:$H$48, MATCH($C$5,'Inflation Rates'!Country,0), MATCH(G13,'Inflation Rates'!$C$3:$H$3,0)),F14)</f>
        <v>0.14300000000000002</v>
      </c>
      <c r="H14" s="6" t="s">
        <v>214</v>
      </c>
      <c r="I14" s="507"/>
      <c r="J14" s="507"/>
    </row>
    <row r="15" spans="2:10">
      <c r="B15" s="507"/>
      <c r="C15" s="506"/>
      <c r="D15" s="506"/>
      <c r="E15" s="506"/>
      <c r="F15" s="506"/>
      <c r="G15" s="506"/>
      <c r="H15" s="507"/>
      <c r="I15" s="507"/>
      <c r="J15" s="507"/>
    </row>
    <row r="16" spans="2:10">
      <c r="B16" s="507"/>
      <c r="C16" s="506"/>
      <c r="D16" s="506"/>
      <c r="E16" s="506"/>
      <c r="F16" s="506"/>
      <c r="G16" s="506"/>
      <c r="H16" s="507"/>
      <c r="I16" s="507"/>
      <c r="J16" s="507"/>
    </row>
    <row r="17" spans="2:10">
      <c r="B17" s="2" t="s">
        <v>126</v>
      </c>
      <c r="C17" s="506"/>
      <c r="D17" s="506"/>
      <c r="E17" s="506"/>
      <c r="F17" s="506"/>
      <c r="G17" s="506"/>
      <c r="H17" s="199"/>
      <c r="I17" s="507"/>
      <c r="J17" s="507"/>
    </row>
    <row r="18" spans="2:10">
      <c r="B18" s="507"/>
      <c r="C18" s="518" t="s">
        <v>59</v>
      </c>
      <c r="D18" s="518" t="s">
        <v>208</v>
      </c>
      <c r="E18" s="518" t="s">
        <v>209</v>
      </c>
      <c r="F18" s="518" t="s">
        <v>210</v>
      </c>
      <c r="G18" s="518" t="s">
        <v>211</v>
      </c>
      <c r="H18" s="507"/>
      <c r="I18" s="4"/>
      <c r="J18" s="156"/>
    </row>
    <row r="19" spans="2:10">
      <c r="B19" s="508" t="s">
        <v>215</v>
      </c>
      <c r="C19" s="512">
        <f>C13</f>
        <v>2024</v>
      </c>
      <c r="D19" s="512">
        <f>D13</f>
        <v>2025</v>
      </c>
      <c r="E19" s="512">
        <f>E13</f>
        <v>2026</v>
      </c>
      <c r="F19" s="512">
        <f>F13</f>
        <v>2027</v>
      </c>
      <c r="G19" s="512">
        <f>G13</f>
        <v>2028</v>
      </c>
      <c r="H19" s="6" t="s">
        <v>216</v>
      </c>
      <c r="I19" s="5"/>
      <c r="J19" s="507"/>
    </row>
    <row r="20" spans="2:10">
      <c r="B20" s="508" t="str">
        <f>"Number of Pregnant Women in "&amp;$C$5</f>
        <v>Number of Pregnant Women in Ethiopia</v>
      </c>
      <c r="C20" s="519">
        <f>INDEX('Pregnant Women Population'!$C$4:$I$48, MATCH($C$5,'Pregnant Women Population'!$B$4:$B$48,0), MATCH(C13,'Pregnant Women Population'!$C$3:$I$3,0))</f>
        <v>3982107</v>
      </c>
      <c r="D20" s="519">
        <f>INDEX('Pregnant Women Population'!$C$4:$I$48, MATCH($C$5,'Pregnant Women Population'!$B$4:$B$48,0), MATCH(D13,'Pregnant Women Population'!$C$3:$I$3,0))</f>
        <v>4019133</v>
      </c>
      <c r="E20" s="519">
        <f>INDEX('Pregnant Women Population'!$C$4:$I$48, MATCH($C$5,'Pregnant Women Population'!$B$4:$B$48,0), MATCH(E13,'Pregnant Women Population'!$C$3:$I$3,0))</f>
        <v>4047448</v>
      </c>
      <c r="F20" s="519">
        <f>INDEX('Pregnant Women Population'!$C$4:$I$48, MATCH($C$5,'Pregnant Women Population'!$B$4:$B$48,0), MATCH(F13,'Pregnant Women Population'!$C$3:$I$3,0))</f>
        <v>4074697</v>
      </c>
      <c r="G20" s="519">
        <f>INDEX('Pregnant Women Population'!$C$4:$I$48, MATCH($C$5,'Pregnant Women Population'!$B$4:$B$48,0), MATCH(G13,'Pregnant Women Population'!$C$3:$I$3,0))</f>
        <v>4101805</v>
      </c>
      <c r="H20" s="6" t="s">
        <v>217</v>
      </c>
      <c r="I20" s="191"/>
      <c r="J20" s="507"/>
    </row>
    <row r="21" spans="2:10">
      <c r="B21" s="508" t="s">
        <v>218</v>
      </c>
      <c r="C21" s="519"/>
      <c r="D21" s="519"/>
      <c r="E21" s="519"/>
      <c r="F21" s="519"/>
      <c r="G21" s="519"/>
      <c r="H21" s="6" t="s">
        <v>219</v>
      </c>
      <c r="I21" s="191"/>
      <c r="J21" s="507"/>
    </row>
    <row r="22" spans="2:10">
      <c r="B22" s="507"/>
      <c r="C22" s="520"/>
      <c r="D22" s="520"/>
      <c r="E22" s="520"/>
      <c r="F22" s="520"/>
      <c r="G22" s="520"/>
      <c r="H22" s="6"/>
      <c r="I22" s="191"/>
      <c r="J22" s="507"/>
    </row>
    <row r="23" spans="2:10">
      <c r="B23" s="508" t="s">
        <v>220</v>
      </c>
      <c r="C23" s="521"/>
      <c r="D23" s="521"/>
      <c r="E23" s="521"/>
      <c r="F23" s="521"/>
      <c r="G23" s="521"/>
      <c r="H23" s="6" t="s">
        <v>221</v>
      </c>
      <c r="I23" s="191"/>
      <c r="J23" s="507"/>
    </row>
    <row r="24" spans="2:10">
      <c r="B24" s="510" t="s">
        <v>222</v>
      </c>
      <c r="C24" s="522"/>
      <c r="D24" s="522"/>
      <c r="E24" s="522"/>
      <c r="F24" s="522"/>
      <c r="G24" s="522"/>
      <c r="H24" s="6" t="s">
        <v>223</v>
      </c>
      <c r="I24" s="191"/>
      <c r="J24" s="507"/>
    </row>
    <row r="25" spans="2:10">
      <c r="B25" s="508" t="s">
        <v>224</v>
      </c>
      <c r="C25" s="523">
        <f>IF(ISBLANK(C21),(C20*C23)*C24,(C21*C23)*C24)</f>
        <v>0</v>
      </c>
      <c r="D25" s="523">
        <f t="shared" ref="D25:G25" si="0">IF(ISBLANK(D21),(D20*D23)*D24,(D21*D23)*D24)</f>
        <v>0</v>
      </c>
      <c r="E25" s="523">
        <f t="shared" si="0"/>
        <v>0</v>
      </c>
      <c r="F25" s="523">
        <f t="shared" si="0"/>
        <v>0</v>
      </c>
      <c r="G25" s="523">
        <f t="shared" si="0"/>
        <v>0</v>
      </c>
      <c r="H25" s="6" t="s">
        <v>225</v>
      </c>
      <c r="I25" s="507"/>
      <c r="J25" s="507"/>
    </row>
    <row r="27" spans="2:10">
      <c r="B27" s="187"/>
      <c r="C27" s="507"/>
      <c r="D27" s="507"/>
      <c r="E27" s="507"/>
      <c r="F27" s="507"/>
      <c r="G27" s="507"/>
      <c r="H27" s="507"/>
      <c r="I27" s="507"/>
      <c r="J27" s="507"/>
    </row>
    <row r="28" spans="2:10">
      <c r="B28" s="236" t="s">
        <v>226</v>
      </c>
      <c r="C28" s="507"/>
      <c r="D28" s="507"/>
      <c r="E28" s="507"/>
      <c r="F28" s="507"/>
      <c r="G28" s="507"/>
      <c r="H28" s="507"/>
      <c r="I28" s="507"/>
      <c r="J28" s="507"/>
    </row>
    <row r="29" spans="2:10">
      <c r="B29" s="237"/>
      <c r="C29" s="507"/>
      <c r="D29" s="507"/>
      <c r="E29" s="507"/>
      <c r="F29" s="507"/>
      <c r="G29" s="507"/>
      <c r="H29" s="507"/>
      <c r="I29" s="507"/>
      <c r="J29" s="507"/>
    </row>
    <row r="30" spans="2:10">
      <c r="B30" s="650" t="s">
        <v>227</v>
      </c>
      <c r="C30" s="651"/>
      <c r="D30" s="651"/>
      <c r="E30" s="651"/>
      <c r="F30" s="652"/>
      <c r="G30" s="507"/>
      <c r="H30" s="507"/>
      <c r="I30" s="507"/>
      <c r="J30" s="507"/>
    </row>
    <row r="31" spans="2:10">
      <c r="B31" s="653"/>
      <c r="C31" s="654"/>
      <c r="D31" s="654"/>
      <c r="E31" s="654"/>
      <c r="F31" s="655"/>
      <c r="G31" s="507"/>
      <c r="H31" s="507"/>
      <c r="I31" s="507"/>
      <c r="J31" s="507"/>
    </row>
    <row r="32" spans="2:10">
      <c r="B32" s="653"/>
      <c r="C32" s="654"/>
      <c r="D32" s="654"/>
      <c r="E32" s="654"/>
      <c r="F32" s="655"/>
      <c r="G32" s="507"/>
      <c r="H32" s="507"/>
      <c r="I32" s="507"/>
      <c r="J32" s="507"/>
    </row>
    <row r="33" spans="2:6">
      <c r="B33" s="653"/>
      <c r="C33" s="654"/>
      <c r="D33" s="654"/>
      <c r="E33" s="654"/>
      <c r="F33" s="655"/>
    </row>
    <row r="34" spans="2:6">
      <c r="B34" s="656"/>
      <c r="C34" s="657"/>
      <c r="D34" s="657"/>
      <c r="E34" s="657"/>
      <c r="F34" s="658"/>
    </row>
  </sheetData>
  <mergeCells count="6">
    <mergeCell ref="C5:D5"/>
    <mergeCell ref="C6:D6"/>
    <mergeCell ref="C7:D7"/>
    <mergeCell ref="D9:E9"/>
    <mergeCell ref="B30:F34"/>
    <mergeCell ref="F9:J10"/>
  </mergeCells>
  <conditionalFormatting sqref="C21:G21">
    <cfRule type="expression" dxfId="2" priority="1">
      <formula>ISBLANK($C$7)</formula>
    </cfRule>
  </conditionalFormatting>
  <dataValidations count="2">
    <dataValidation type="list" allowBlank="1" showInputMessage="1" showErrorMessage="1" sqref="C7:D7" xr:uid="{75333B4A-2A31-4DD9-867A-A521DDE2C4EE}">
      <formula1>INDIRECT(SUBSTITUTE($C$5," ","_"))</formula1>
    </dataValidation>
    <dataValidation type="list" allowBlank="1" showInputMessage="1" showErrorMessage="1" sqref="C6" xr:uid="{3EA4F115-333B-C14F-BA12-D5DD435A011E}">
      <formula1>"National,Province/State,Other"</formula1>
    </dataValidation>
  </dataValidation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861960EC-7AC7-4611-A5FE-8EE066DA7907}">
          <x14:formula1>
            <xm:f>'States and Provinces'!$C$3:$AU$3</xm:f>
          </x14:formula1>
          <xm:sqref>C5:D5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BE5-C119-FF46-A53B-4AA132E93A88}">
  <sheetPr>
    <tabColor theme="0" tint="-4.9989318521683403E-2"/>
  </sheetPr>
  <dimension ref="B2:E4"/>
  <sheetViews>
    <sheetView showGridLines="0" zoomScale="110" zoomScaleNormal="110" workbookViewId="0">
      <selection activeCell="B1" sqref="B1"/>
    </sheetView>
  </sheetViews>
  <sheetFormatPr defaultColWidth="10.54296875" defaultRowHeight="14.5"/>
  <cols>
    <col min="1" max="1" width="1.1796875" customWidth="1"/>
  </cols>
  <sheetData>
    <row r="2" spans="2:5" ht="16">
      <c r="B2" s="195" t="s">
        <v>228</v>
      </c>
    </row>
    <row r="4" spans="2:5">
      <c r="B4" s="664" t="s">
        <v>229</v>
      </c>
      <c r="C4" s="664"/>
      <c r="D4" s="664"/>
      <c r="E4" s="664"/>
    </row>
  </sheetData>
  <mergeCells count="1">
    <mergeCell ref="B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D3D90-C046-4E35-896F-5C3D7FD44160}">
  <sheetPr>
    <tabColor theme="9" tint="0.79998168889431442"/>
  </sheetPr>
  <dimension ref="B1:S141"/>
  <sheetViews>
    <sheetView showGridLines="0" tabSelected="1" zoomScale="102" zoomScaleNormal="110" workbookViewId="0">
      <selection activeCell="E69" sqref="E69"/>
    </sheetView>
  </sheetViews>
  <sheetFormatPr defaultColWidth="8.81640625" defaultRowHeight="16"/>
  <cols>
    <col min="1" max="1" width="2.54296875" style="1" customWidth="1"/>
    <col min="2" max="2" width="33.54296875" style="12" customWidth="1"/>
    <col min="3" max="3" width="16.81640625" style="12" customWidth="1"/>
    <col min="4" max="4" width="16.81640625" style="13" customWidth="1"/>
    <col min="5" max="5" width="16.81640625" style="5" customWidth="1"/>
    <col min="6" max="10" width="16.81640625" style="1" customWidth="1"/>
    <col min="11" max="16384" width="8.81640625" style="1"/>
  </cols>
  <sheetData>
    <row r="1" spans="2:19">
      <c r="B1" s="507"/>
      <c r="C1" s="507"/>
      <c r="D1" s="524"/>
      <c r="F1" s="507"/>
      <c r="G1" s="507"/>
      <c r="H1" s="507"/>
      <c r="I1" s="507"/>
      <c r="J1" s="507"/>
      <c r="K1" s="507"/>
      <c r="L1" s="507"/>
      <c r="M1" s="507"/>
      <c r="N1" s="507"/>
      <c r="O1" s="507"/>
      <c r="P1" s="507"/>
      <c r="Q1" s="507"/>
      <c r="R1" s="507"/>
      <c r="S1" s="507"/>
    </row>
    <row r="2" spans="2:19">
      <c r="B2" s="2" t="str">
        <f>IF(ISBLANK('Base Inputs'!$C$7),'Base Inputs'!$C$5&amp;" - MMS Introduction &amp; Scale-up Costing", 'Base Inputs'!$C$7&amp;", "&amp;'Base Inputs'!$C$5&amp;" - MMS Introduction &amp; Scale-up Costing")</f>
        <v>Ethiopia - MMS Introduction &amp; Scale-up Costing</v>
      </c>
      <c r="C2" s="507"/>
      <c r="D2" s="525"/>
      <c r="E2" s="94" t="s">
        <v>121</v>
      </c>
      <c r="F2" s="95" t="s">
        <v>122</v>
      </c>
      <c r="G2" s="96" t="s">
        <v>197</v>
      </c>
      <c r="H2" s="507"/>
      <c r="I2" s="507"/>
      <c r="J2" s="507"/>
      <c r="K2" s="507"/>
      <c r="L2" s="507"/>
      <c r="M2" s="507"/>
      <c r="N2" s="507"/>
      <c r="O2" s="507"/>
      <c r="P2" s="507"/>
      <c r="Q2" s="507"/>
      <c r="R2" s="507"/>
      <c r="S2" s="507"/>
    </row>
    <row r="3" spans="2:19" ht="23.5">
      <c r="B3" s="3" t="s">
        <v>20</v>
      </c>
      <c r="C3" s="507"/>
      <c r="D3" s="524"/>
      <c r="F3" s="507"/>
      <c r="G3" s="507"/>
      <c r="H3" s="507"/>
      <c r="I3" s="507"/>
      <c r="J3" s="507"/>
      <c r="K3" s="507"/>
      <c r="L3" s="507"/>
      <c r="M3" s="507"/>
      <c r="N3" s="507"/>
      <c r="O3" s="507"/>
      <c r="P3" s="507"/>
      <c r="Q3" s="507"/>
      <c r="R3" s="507"/>
      <c r="S3" s="507"/>
    </row>
    <row r="4" spans="2:19">
      <c r="B4" s="387" t="s">
        <v>230</v>
      </c>
      <c r="C4" s="383"/>
      <c r="D4" s="384"/>
      <c r="E4" s="385"/>
      <c r="F4" s="507"/>
      <c r="G4" s="507"/>
      <c r="H4" s="507"/>
      <c r="I4" s="507"/>
      <c r="J4" s="507"/>
      <c r="K4" s="507"/>
      <c r="L4" s="507"/>
      <c r="M4" s="507"/>
      <c r="N4" s="507"/>
      <c r="O4" s="507"/>
      <c r="P4" s="507"/>
      <c r="Q4" s="507"/>
      <c r="R4" s="507"/>
      <c r="S4" s="507"/>
    </row>
    <row r="5" spans="2:19">
      <c r="B5" s="507"/>
      <c r="C5" s="507"/>
      <c r="D5" s="524"/>
      <c r="F5" s="507"/>
      <c r="G5" s="507"/>
      <c r="H5" s="507"/>
      <c r="I5" s="507"/>
      <c r="J5" s="507"/>
      <c r="K5" s="507"/>
      <c r="L5" s="507"/>
      <c r="M5" s="507"/>
      <c r="N5" s="507"/>
      <c r="O5" s="507"/>
      <c r="P5" s="507"/>
      <c r="Q5" s="507"/>
      <c r="R5" s="507"/>
      <c r="S5" s="507"/>
    </row>
    <row r="6" spans="2:19" ht="21">
      <c r="B6" s="88" t="str">
        <f>"Total "&amp;B3&amp;" Cost"</f>
        <v>Total Research &amp; Pilots Cost</v>
      </c>
      <c r="C6" s="84"/>
      <c r="D6" s="526"/>
      <c r="E6" s="85"/>
      <c r="F6" s="85"/>
      <c r="G6" s="85"/>
      <c r="H6" s="85"/>
      <c r="I6" s="85"/>
      <c r="J6" s="85"/>
      <c r="K6" s="507"/>
      <c r="L6" s="507"/>
      <c r="M6" s="507"/>
      <c r="N6" s="507"/>
      <c r="O6" s="507"/>
      <c r="P6" s="507"/>
      <c r="Q6" s="507"/>
      <c r="R6" s="507"/>
      <c r="S6" s="507"/>
    </row>
    <row r="7" spans="2:19">
      <c r="B7" s="268" t="s">
        <v>231</v>
      </c>
      <c r="C7" s="86"/>
      <c r="D7" s="527"/>
      <c r="E7" s="87"/>
      <c r="F7" s="507"/>
      <c r="G7" s="507"/>
      <c r="H7" s="507"/>
      <c r="I7" s="507"/>
      <c r="J7" s="507"/>
      <c r="K7" s="507"/>
      <c r="L7" s="507"/>
      <c r="M7" s="507"/>
      <c r="N7" s="507"/>
      <c r="O7" s="507"/>
      <c r="P7" s="507"/>
      <c r="Q7" s="507"/>
      <c r="R7" s="507"/>
      <c r="S7" s="507"/>
    </row>
    <row r="8" spans="2:19">
      <c r="B8" s="268"/>
      <c r="C8" s="86"/>
      <c r="D8" s="527"/>
      <c r="E8" s="87"/>
      <c r="F8" s="507"/>
      <c r="G8" s="507"/>
      <c r="H8" s="507"/>
      <c r="I8" s="507"/>
      <c r="J8" s="507"/>
      <c r="K8" s="507"/>
      <c r="L8" s="507"/>
      <c r="M8" s="507"/>
      <c r="N8" s="507"/>
      <c r="O8" s="507"/>
      <c r="P8" s="507"/>
      <c r="Q8" s="507"/>
      <c r="R8" s="507"/>
      <c r="S8" s="507"/>
    </row>
    <row r="9" spans="2:19">
      <c r="B9" s="100"/>
      <c r="C9" s="91" t="s">
        <v>59</v>
      </c>
      <c r="D9" s="91" t="s">
        <v>208</v>
      </c>
      <c r="E9" s="91" t="s">
        <v>209</v>
      </c>
      <c r="F9" s="91" t="s">
        <v>210</v>
      </c>
      <c r="G9" s="91" t="s">
        <v>211</v>
      </c>
      <c r="H9" s="507"/>
      <c r="I9" s="507"/>
      <c r="J9" s="507"/>
      <c r="K9" s="507"/>
      <c r="L9" s="507"/>
      <c r="M9" s="507"/>
      <c r="N9" s="507"/>
      <c r="O9" s="507"/>
      <c r="P9" s="507"/>
      <c r="Q9" s="507"/>
      <c r="R9" s="507"/>
      <c r="S9" s="507"/>
    </row>
    <row r="10" spans="2:19">
      <c r="B10" s="90"/>
      <c r="C10" s="92">
        <f>'Base Inputs'!$C$13</f>
        <v>2024</v>
      </c>
      <c r="D10" s="92">
        <f>'Base Inputs'!$D$13</f>
        <v>2025</v>
      </c>
      <c r="E10" s="92">
        <f>'Base Inputs'!$E$13</f>
        <v>2026</v>
      </c>
      <c r="F10" s="92">
        <f>'Base Inputs'!$F$13</f>
        <v>2027</v>
      </c>
      <c r="G10" s="92">
        <f>'Base Inputs'!$G$13</f>
        <v>2028</v>
      </c>
      <c r="H10" s="91" t="s">
        <v>232</v>
      </c>
      <c r="I10" s="507"/>
      <c r="J10" s="507"/>
      <c r="K10" s="507"/>
      <c r="L10" s="507"/>
      <c r="M10" s="507"/>
      <c r="N10" s="507"/>
      <c r="O10" s="507"/>
      <c r="P10" s="507"/>
      <c r="Q10" s="507"/>
      <c r="R10" s="507"/>
      <c r="S10" s="507"/>
    </row>
    <row r="11" spans="2:19" s="5" customFormat="1" ht="6" customHeight="1">
      <c r="B11" s="528"/>
      <c r="C11" s="529"/>
      <c r="D11" s="529"/>
      <c r="E11" s="529"/>
      <c r="F11" s="529"/>
      <c r="G11" s="529"/>
      <c r="H11" s="507"/>
      <c r="I11" s="507"/>
      <c r="J11" s="665" t="s">
        <v>233</v>
      </c>
      <c r="K11" s="507"/>
      <c r="L11" s="507"/>
      <c r="M11" s="507"/>
      <c r="N11" s="507"/>
      <c r="O11" s="507"/>
      <c r="P11" s="507"/>
      <c r="Q11" s="507"/>
      <c r="R11" s="507"/>
      <c r="S11" s="507"/>
    </row>
    <row r="12" spans="2:19">
      <c r="B12" s="98" t="str">
        <f>"Total "&amp;B3&amp;" Costs (USD)"</f>
        <v>Total Research &amp; Pilots Costs (USD)</v>
      </c>
      <c r="C12" s="266">
        <f>SUM(C13:C14)</f>
        <v>0</v>
      </c>
      <c r="D12" s="266">
        <f t="shared" ref="D12:G12" si="0">SUM(D13:D14)</f>
        <v>0</v>
      </c>
      <c r="E12" s="266">
        <f t="shared" si="0"/>
        <v>0</v>
      </c>
      <c r="F12" s="266">
        <f t="shared" si="0"/>
        <v>0</v>
      </c>
      <c r="G12" s="266">
        <f t="shared" si="0"/>
        <v>0</v>
      </c>
      <c r="H12" s="266">
        <f>SUM(C12:G12)</f>
        <v>0</v>
      </c>
      <c r="I12" s="507"/>
      <c r="J12" s="665"/>
      <c r="K12" s="507"/>
      <c r="L12" s="507"/>
      <c r="M12" s="507"/>
      <c r="N12" s="507"/>
      <c r="O12" s="507"/>
      <c r="P12" s="507"/>
      <c r="Q12" s="507"/>
      <c r="R12" s="507"/>
      <c r="S12" s="507"/>
    </row>
    <row r="13" spans="2:19">
      <c r="B13" s="530" t="s">
        <v>58</v>
      </c>
      <c r="C13" s="531">
        <f>SUMIFS($J$63:$J$139,E63:E139,"*Yes*",$D$63:$D$139,"*Introduction/Transition*")</f>
        <v>0</v>
      </c>
      <c r="D13" s="531">
        <f>SUMIFS($J$63:$J$139,F63:F139,"*Yes*",$D$63:$D$139,"*Introduction/Transition*")</f>
        <v>0</v>
      </c>
      <c r="E13" s="531">
        <f>SUMIFS($J$63:$J$139,G63:G139,"*Yes*",$D$63:$D$139,"*Introduction/Transition*")</f>
        <v>0</v>
      </c>
      <c r="F13" s="531">
        <f>SUMIFS($J$63:$J$139,H63:H139,"*Yes*",$D$63:$D$139,"*Introduction/Transition*")</f>
        <v>0</v>
      </c>
      <c r="G13" s="531">
        <f>SUMIFS($J$63:$J$139,I63:I139,"*Yes*",$D$63:$D$139,"*Introduction/Transition*")</f>
        <v>0</v>
      </c>
      <c r="H13" s="531">
        <f t="shared" ref="H13:H17" si="1">SUM(C13:G13)</f>
        <v>0</v>
      </c>
      <c r="I13" s="507"/>
      <c r="J13" s="665"/>
      <c r="K13" s="507"/>
      <c r="L13" s="507"/>
      <c r="M13" s="507"/>
      <c r="N13" s="507"/>
      <c r="O13" s="507"/>
      <c r="P13" s="507"/>
      <c r="Q13" s="507"/>
      <c r="R13" s="507"/>
      <c r="S13" s="507"/>
    </row>
    <row r="14" spans="2:19">
      <c r="B14" s="530" t="s">
        <v>102</v>
      </c>
      <c r="C14" s="531">
        <f>SUMIFS($J$63:$J$139,E63:E139,"*Yes*",$D$63:$D$139,"*Ongoing*")</f>
        <v>0</v>
      </c>
      <c r="D14" s="531">
        <f>SUMIFS($J$63:$J$139,F63:F139,"*Yes*",$D$63:$D$139,"*Ongoing*")</f>
        <v>0</v>
      </c>
      <c r="E14" s="531">
        <f>SUMIFS($J$63:$J$139,G63:G139,"*Yes*",$D$63:$D$139,"*Ongoing*")</f>
        <v>0</v>
      </c>
      <c r="F14" s="531">
        <f>SUMIFS($J$63:$J$139,H63:H139,"*Yes*",$D$63:$D$139,"*Ongoing*")</f>
        <v>0</v>
      </c>
      <c r="G14" s="531">
        <f>SUMIFS($J$63:$J$139,I63:I139,"*Yes*",$D$63:$D$139,"*Ongoing*")</f>
        <v>0</v>
      </c>
      <c r="H14" s="531">
        <f t="shared" si="1"/>
        <v>0</v>
      </c>
      <c r="I14" s="507"/>
      <c r="J14" s="665"/>
      <c r="K14" s="507"/>
      <c r="L14" s="507"/>
      <c r="M14" s="507"/>
      <c r="N14" s="507"/>
      <c r="O14" s="507"/>
      <c r="P14" s="507"/>
      <c r="Q14" s="507"/>
      <c r="R14" s="507"/>
      <c r="S14" s="507"/>
    </row>
    <row r="15" spans="2:19">
      <c r="B15" s="98" t="str">
        <f>"Total "&amp;B3&amp;" Costs ("&amp;'Base Inputs'!C9&amp;")"</f>
        <v>Total Research &amp; Pilots Costs (ETB)</v>
      </c>
      <c r="C15" s="265">
        <f ca="1">C12*'Base Inputs'!$C$10</f>
        <v>0</v>
      </c>
      <c r="D15" s="265">
        <f ca="1">D12*'Base Inputs'!$C$10</f>
        <v>0</v>
      </c>
      <c r="E15" s="265">
        <f ca="1">E12*'Base Inputs'!$C$10</f>
        <v>0</v>
      </c>
      <c r="F15" s="265">
        <f ca="1">F12*'Base Inputs'!$C$10</f>
        <v>0</v>
      </c>
      <c r="G15" s="265">
        <f ca="1">G12*'Base Inputs'!$C$10</f>
        <v>0</v>
      </c>
      <c r="H15" s="265">
        <f t="shared" ca="1" si="1"/>
        <v>0</v>
      </c>
      <c r="I15" s="507"/>
      <c r="J15" s="665"/>
      <c r="K15" s="507"/>
      <c r="L15" s="507"/>
      <c r="M15" s="507"/>
      <c r="N15" s="507"/>
      <c r="O15" s="507"/>
      <c r="P15" s="507"/>
      <c r="Q15" s="507"/>
      <c r="R15" s="507"/>
      <c r="S15" s="507"/>
    </row>
    <row r="16" spans="2:19">
      <c r="B16" s="530" t="s">
        <v>58</v>
      </c>
      <c r="C16" s="532">
        <f ca="1">C13*'Base Inputs'!$C$10</f>
        <v>0</v>
      </c>
      <c r="D16" s="532">
        <f ca="1">D13*'Base Inputs'!$C$10</f>
        <v>0</v>
      </c>
      <c r="E16" s="532">
        <f ca="1">E13*'Base Inputs'!$C$10</f>
        <v>0</v>
      </c>
      <c r="F16" s="532">
        <f ca="1">F13*'Base Inputs'!$C$10</f>
        <v>0</v>
      </c>
      <c r="G16" s="532">
        <f ca="1">G13*'Base Inputs'!$C$10</f>
        <v>0</v>
      </c>
      <c r="H16" s="533">
        <f t="shared" ca="1" si="1"/>
        <v>0</v>
      </c>
      <c r="I16" s="507"/>
      <c r="J16" s="665"/>
      <c r="K16" s="507"/>
      <c r="L16" s="507"/>
      <c r="M16" s="507"/>
      <c r="N16" s="507"/>
      <c r="O16" s="507"/>
      <c r="P16" s="507"/>
      <c r="Q16" s="507"/>
      <c r="R16" s="507"/>
      <c r="S16" s="507"/>
    </row>
    <row r="17" spans="2:17">
      <c r="B17" s="530" t="s">
        <v>102</v>
      </c>
      <c r="C17" s="532">
        <f ca="1">C14*'Base Inputs'!$C$10</f>
        <v>0</v>
      </c>
      <c r="D17" s="532">
        <f ca="1">D14*'Base Inputs'!$C$10</f>
        <v>0</v>
      </c>
      <c r="E17" s="532">
        <f ca="1">E14*'Base Inputs'!$C$10</f>
        <v>0</v>
      </c>
      <c r="F17" s="532">
        <f ca="1">F14*'Base Inputs'!$C$10</f>
        <v>0</v>
      </c>
      <c r="G17" s="532">
        <f ca="1">G14*'Base Inputs'!$C$10</f>
        <v>0</v>
      </c>
      <c r="H17" s="533">
        <f t="shared" ca="1" si="1"/>
        <v>0</v>
      </c>
      <c r="I17" s="507"/>
      <c r="J17" s="665"/>
      <c r="K17" s="507"/>
      <c r="L17" s="507"/>
      <c r="M17" s="507"/>
      <c r="N17" s="507"/>
      <c r="O17" s="507"/>
      <c r="P17" s="507"/>
      <c r="Q17" s="507"/>
    </row>
    <row r="18" spans="2:17">
      <c r="B18" s="166"/>
      <c r="C18" s="534"/>
      <c r="D18" s="534"/>
      <c r="E18" s="534"/>
      <c r="F18" s="507"/>
      <c r="G18" s="507"/>
      <c r="H18" s="507"/>
      <c r="I18" s="507"/>
      <c r="J18" s="665"/>
      <c r="K18" s="507"/>
      <c r="L18" s="507"/>
      <c r="M18" s="507"/>
      <c r="N18" s="507"/>
      <c r="O18" s="507"/>
      <c r="P18" s="507"/>
      <c r="Q18" s="507"/>
    </row>
    <row r="19" spans="2:17">
      <c r="B19" s="301" t="s">
        <v>234</v>
      </c>
      <c r="C19" s="91" t="s">
        <v>59</v>
      </c>
      <c r="D19" s="91" t="s">
        <v>208</v>
      </c>
      <c r="E19" s="91" t="s">
        <v>209</v>
      </c>
      <c r="F19" s="91" t="s">
        <v>210</v>
      </c>
      <c r="G19" s="91" t="s">
        <v>211</v>
      </c>
      <c r="H19" s="507"/>
      <c r="I19" s="70"/>
      <c r="J19" s="665"/>
      <c r="K19" s="5"/>
      <c r="L19" s="5"/>
      <c r="M19" s="5"/>
      <c r="N19" s="5"/>
      <c r="O19" s="5"/>
      <c r="P19" s="5"/>
      <c r="Q19" s="5"/>
    </row>
    <row r="20" spans="2:17">
      <c r="B20" s="2"/>
      <c r="C20" s="92">
        <f>'Base Inputs'!$C$13</f>
        <v>2024</v>
      </c>
      <c r="D20" s="92">
        <f>'Base Inputs'!$D$13</f>
        <v>2025</v>
      </c>
      <c r="E20" s="92">
        <f>'Base Inputs'!$E$13</f>
        <v>2026</v>
      </c>
      <c r="F20" s="92">
        <f>'Base Inputs'!$F$13</f>
        <v>2027</v>
      </c>
      <c r="G20" s="92">
        <f>'Base Inputs'!$G$13</f>
        <v>2028</v>
      </c>
      <c r="H20" s="92" t="s">
        <v>232</v>
      </c>
      <c r="I20" s="70"/>
      <c r="J20" s="665"/>
      <c r="K20" s="5"/>
      <c r="L20" s="5"/>
      <c r="M20" s="5"/>
      <c r="N20" s="5"/>
      <c r="O20" s="5"/>
      <c r="P20" s="5"/>
      <c r="Q20" s="5"/>
    </row>
    <row r="21" spans="2:17" ht="15.75" customHeight="1">
      <c r="B21" s="300" t="str">
        <f t="shared" ref="B21:B29" si="2">B43</f>
        <v>Operational Implementation Research</v>
      </c>
      <c r="C21" s="535">
        <f>SUMIFS($J$63:$J$139,E63:E139,"*Yes*",$B$63:$B$139,"*"&amp;$B$21&amp;"*")</f>
        <v>0</v>
      </c>
      <c r="D21" s="535">
        <f>SUMIFS($J$63:$J$139,F63:F139,"*Yes*",$B$63:$B$139,"*"&amp;$B$21&amp;"*")</f>
        <v>0</v>
      </c>
      <c r="E21" s="535">
        <f>SUMIFS($J$63:$J$139,G63:G139,"*Yes*",$B$63:$B$139,"*"&amp;$B$21&amp;"*")</f>
        <v>0</v>
      </c>
      <c r="F21" s="535">
        <f>SUMIFS($J$63:$J$139,H63:H139,"*Yes*",$B$63:$B$139,"*"&amp;$B$21&amp;"*")</f>
        <v>0</v>
      </c>
      <c r="G21" s="535">
        <f>SUMIFS($J$63:$J$139,I63:I139,"*Yes*",$B$63:$B$139,"*"&amp;$B$21&amp;"*")</f>
        <v>0</v>
      </c>
      <c r="H21" s="102">
        <f t="shared" ref="H21:H36" si="3">SUM(C21:G21)</f>
        <v>0</v>
      </c>
      <c r="I21" s="70"/>
      <c r="J21" s="665"/>
      <c r="K21" s="5"/>
      <c r="L21" s="5"/>
      <c r="M21" s="5"/>
      <c r="N21" s="5"/>
      <c r="O21" s="5"/>
      <c r="P21" s="5"/>
      <c r="Q21" s="5"/>
    </row>
    <row r="22" spans="2:17" ht="15.75" customHeight="1">
      <c r="B22" s="300" t="str">
        <f t="shared" si="2"/>
        <v>Product Acceptability Studies</v>
      </c>
      <c r="C22" s="535">
        <f>SUMIFS($J$63:$J$139,E63:E139,"*Yes*",$B$63:$B$139,"*"&amp;$B$22&amp;"*")</f>
        <v>0</v>
      </c>
      <c r="D22" s="535">
        <f>SUMIFS($J$63:$J$139,F63:F139,"*Yes*",$B$63:$B$139,"*"&amp;$B$22&amp;"*")</f>
        <v>0</v>
      </c>
      <c r="E22" s="535">
        <f>SUMIFS($J$63:$J$139,G63:G139,"*Yes*",$B$63:$B$139,"*"&amp;$B$22&amp;"*")</f>
        <v>0</v>
      </c>
      <c r="F22" s="535">
        <f>SUMIFS($J$63:$J$139,H63:H139,"*Yes*",$B$63:$B$139,"*"&amp;$B$22&amp;"*")</f>
        <v>0</v>
      </c>
      <c r="G22" s="535">
        <f>SUMIFS($J$63:$J$139,I63:I139,"*Yes*",$B$63:$B$139,"*"&amp;$B$22&amp;"*")</f>
        <v>0</v>
      </c>
      <c r="H22" s="102">
        <f t="shared" si="3"/>
        <v>0</v>
      </c>
      <c r="I22" s="70"/>
      <c r="J22" s="665"/>
      <c r="K22" s="5"/>
      <c r="L22" s="5"/>
      <c r="M22" s="5"/>
      <c r="N22" s="5"/>
      <c r="O22" s="5"/>
      <c r="P22" s="5"/>
      <c r="Q22" s="5"/>
    </row>
    <row r="23" spans="2:17" ht="15.75" customHeight="1">
      <c r="B23" s="300" t="str">
        <f t="shared" si="2"/>
        <v xml:space="preserve">Academic Studies </v>
      </c>
      <c r="C23" s="535">
        <f>SUMIFS($J$63:$J$139,E63:E139,"*Yes*",$B$63:$B$139,"*"&amp;$B$23&amp;"*")</f>
        <v>0</v>
      </c>
      <c r="D23" s="535">
        <f>SUMIFS($J$63:$J$139,F63:F139,"*Yes*",$B$63:$B$139,"*"&amp;$B$23&amp;"*")</f>
        <v>0</v>
      </c>
      <c r="E23" s="535">
        <f>SUMIFS($J$63:$J$139,G63:G139,"*Yes*",$B$63:$B$139,"*"&amp;$B$23&amp;"*")</f>
        <v>0</v>
      </c>
      <c r="F23" s="535">
        <f>SUMIFS($J$63:$J$139,H63:H139,"*Yes*",$B$63:$B$139,"*"&amp;$B$23&amp;"*")</f>
        <v>0</v>
      </c>
      <c r="G23" s="535">
        <f>SUMIFS($J$63:$J$139,I63:I139,"*Yes*",$B$63:$B$139,"*"&amp;$B$23&amp;"*")</f>
        <v>0</v>
      </c>
      <c r="H23" s="102">
        <f t="shared" si="3"/>
        <v>0</v>
      </c>
      <c r="I23" s="70"/>
      <c r="J23" s="665"/>
      <c r="K23" s="5"/>
      <c r="L23" s="5"/>
      <c r="M23" s="5"/>
      <c r="N23" s="5"/>
      <c r="O23" s="5"/>
      <c r="P23" s="5"/>
      <c r="Q23" s="5"/>
    </row>
    <row r="24" spans="2:17" ht="15.75" customHeight="1">
      <c r="B24" s="300">
        <f t="shared" si="2"/>
        <v>0</v>
      </c>
      <c r="C24" s="535">
        <f>SUMIFS($J$63:$J$139,E63:E139,"*Yes*",$B$63:$B$139,"*"&amp;$B$24&amp;"*")</f>
        <v>0</v>
      </c>
      <c r="D24" s="535">
        <f>SUMIFS($J$63:$J$139,F63:F139,"*Yes*",$B$63:$B$139,"*"&amp;$B$24&amp;"*")</f>
        <v>0</v>
      </c>
      <c r="E24" s="535">
        <f>SUMIFS($J$63:$J$139,G63:G139,"*Yes*",$B$63:$B$139,"*"&amp;$B$24&amp;"*")</f>
        <v>0</v>
      </c>
      <c r="F24" s="535">
        <f>SUMIFS($J$63:$J$139,H63:H139,"*Yes*",$B$63:$B$139,"*"&amp;$B$24&amp;"*")</f>
        <v>0</v>
      </c>
      <c r="G24" s="535">
        <f>SUMIFS($J$63:$J$139,I63:I139,"*Yes*",$B$63:$B$139,"*"&amp;$B$24&amp;"*")</f>
        <v>0</v>
      </c>
      <c r="H24" s="102">
        <f t="shared" si="3"/>
        <v>0</v>
      </c>
      <c r="I24" s="70"/>
      <c r="J24" s="665"/>
      <c r="K24" s="5"/>
      <c r="L24" s="5"/>
      <c r="M24" s="5"/>
      <c r="N24" s="5"/>
      <c r="O24" s="5"/>
      <c r="P24" s="5"/>
      <c r="Q24" s="5"/>
    </row>
    <row r="25" spans="2:17" ht="15.75" customHeight="1">
      <c r="B25" s="300">
        <f t="shared" si="2"/>
        <v>0</v>
      </c>
      <c r="C25" s="535">
        <f>SUMIFS($J$63:$J$139,E63:E139,"*Yes*",$B$63:$B$139,"*"&amp;$B$25&amp;"*")</f>
        <v>0</v>
      </c>
      <c r="D25" s="535">
        <f>SUMIFS($J$63:$J$139,F63:F139,"*Yes*",$B$63:$B$139,"*"&amp;$B$25&amp;"*")</f>
        <v>0</v>
      </c>
      <c r="E25" s="535">
        <f>SUMIFS($J$63:$J$139,G63:G139,"*Yes*",$B$63:$B$139,"*"&amp;$B$25&amp;"*")</f>
        <v>0</v>
      </c>
      <c r="F25" s="535">
        <f>SUMIFS($J$63:$J$139,H63:H139,"*Yes*",$B$63:$B$139,"*"&amp;$B$25&amp;"*")</f>
        <v>0</v>
      </c>
      <c r="G25" s="535">
        <f>SUMIFS($J$63:$J$139,I63:I139,"*Yes*",$B$63:$B$139,"*"&amp;$B$25&amp;"*")</f>
        <v>0</v>
      </c>
      <c r="H25" s="102">
        <f t="shared" si="3"/>
        <v>0</v>
      </c>
      <c r="I25" s="70"/>
      <c r="J25" s="665"/>
      <c r="K25" s="5"/>
      <c r="L25" s="5"/>
      <c r="M25" s="5"/>
      <c r="N25" s="5"/>
      <c r="O25" s="5"/>
      <c r="P25" s="5"/>
      <c r="Q25" s="5"/>
    </row>
    <row r="26" spans="2:17" ht="15.75" customHeight="1">
      <c r="B26" s="300">
        <f t="shared" si="2"/>
        <v>0</v>
      </c>
      <c r="C26" s="535">
        <f>SUMIFS($J$63:$J$139,E63:E139,"*Yes*",$B$63:$B$139,"*"&amp;$B$26&amp;"*")</f>
        <v>0</v>
      </c>
      <c r="D26" s="535">
        <f>SUMIFS($J$63:$J$139,F63:F139,"*Yes*",$B$63:$B$139,"*"&amp;$B$26&amp;"*")</f>
        <v>0</v>
      </c>
      <c r="E26" s="535">
        <f>SUMIFS($J$63:$J$139,G63:G139,"*Yes*",$B$63:$B$139,"*"&amp;$B$26&amp;"*")</f>
        <v>0</v>
      </c>
      <c r="F26" s="535">
        <f>SUMIFS($J$63:$J$139,H63:H139,"*Yes*",$B$63:$B$139,"*"&amp;$B$26&amp;"*")</f>
        <v>0</v>
      </c>
      <c r="G26" s="535">
        <f>SUMIFS($J$63:$J$139,I63:I139,"*Yes*",$B$63:$B$139,"*"&amp;$B$26&amp;"*")</f>
        <v>0</v>
      </c>
      <c r="H26" s="102">
        <f t="shared" si="3"/>
        <v>0</v>
      </c>
      <c r="I26" s="70"/>
      <c r="J26" s="665"/>
      <c r="K26" s="5"/>
      <c r="L26" s="5"/>
      <c r="M26" s="5"/>
      <c r="N26" s="5"/>
      <c r="O26" s="5"/>
      <c r="P26" s="5"/>
      <c r="Q26" s="5"/>
    </row>
    <row r="27" spans="2:17" ht="15.75" customHeight="1">
      <c r="B27" s="300">
        <f t="shared" si="2"/>
        <v>0</v>
      </c>
      <c r="C27" s="535">
        <f>SUMIFS($J$63:$J$139,E63:E139,"*Yes*",$B$63:$B$139,"*"&amp;$B$27&amp;"*")</f>
        <v>0</v>
      </c>
      <c r="D27" s="535">
        <f>SUMIFS($J$63:$J$139,F63:F139,"*Yes*",$B$63:$B$139,"*"&amp;$B$27&amp;"*")</f>
        <v>0</v>
      </c>
      <c r="E27" s="535">
        <f>SUMIFS($J$63:$J$139,G63:G139,"*Yes*",$B$63:$B$139,"*"&amp;$B$27&amp;"*")</f>
        <v>0</v>
      </c>
      <c r="F27" s="535">
        <f>SUMIFS($J$63:$J$139,H63:H139,"*Yes*",$B$63:$B$139,"*"&amp;$B$27&amp;"*")</f>
        <v>0</v>
      </c>
      <c r="G27" s="535">
        <f>SUMIFS($J$63:$J$139,I63:I139,"*Yes*",$B$63:$B$139,"*"&amp;$B$27&amp;"*")</f>
        <v>0</v>
      </c>
      <c r="H27" s="102">
        <f t="shared" si="3"/>
        <v>0</v>
      </c>
      <c r="I27" s="70"/>
      <c r="J27" s="665"/>
      <c r="K27" s="5"/>
      <c r="L27" s="5"/>
      <c r="M27" s="5"/>
      <c r="N27" s="5"/>
      <c r="O27" s="5"/>
      <c r="P27" s="5"/>
      <c r="Q27" s="5"/>
    </row>
    <row r="28" spans="2:17" ht="15.75" customHeight="1">
      <c r="B28" s="300">
        <f t="shared" si="2"/>
        <v>0</v>
      </c>
      <c r="C28" s="535">
        <f>SUMIFS($J$63:$J$139,E63:E139,"*Yes*",$B$63:$B$139,"*"&amp;$B$28&amp;"*")</f>
        <v>0</v>
      </c>
      <c r="D28" s="535">
        <f>SUMIFS($J$63:$J$139,F63:F139,"*Yes*",$B$63:$B$139,"*"&amp;$B$28&amp;"*")</f>
        <v>0</v>
      </c>
      <c r="E28" s="535">
        <f>SUMIFS($J$63:$J$139,G63:G139,"*Yes*",$B$63:$B$139,"*"&amp;$B$28&amp;"*")</f>
        <v>0</v>
      </c>
      <c r="F28" s="535">
        <f>SUMIFS($J$63:$J$139,H63:H139,"*Yes*",$B$63:$B$139,"*"&amp;$B$28&amp;"*")</f>
        <v>0</v>
      </c>
      <c r="G28" s="535">
        <f>SUMIFS($J$63:$J$139,I63:I139,"*Yes*",$B$63:$B$139,"*"&amp;$B$28&amp;"*")</f>
        <v>0</v>
      </c>
      <c r="H28" s="102">
        <f t="shared" si="3"/>
        <v>0</v>
      </c>
      <c r="I28" s="70"/>
      <c r="J28" s="665"/>
      <c r="K28" s="5"/>
      <c r="L28" s="5"/>
      <c r="M28" s="5"/>
      <c r="N28" s="5"/>
      <c r="O28" s="5"/>
      <c r="P28" s="5"/>
      <c r="Q28" s="5"/>
    </row>
    <row r="29" spans="2:17" ht="15.75" customHeight="1">
      <c r="B29" s="300">
        <f t="shared" si="2"/>
        <v>0</v>
      </c>
      <c r="C29" s="535">
        <f>SUMIFS($J$63:$J$139,E63:E139,"*Yes*",$B$63:$B$139,"*"&amp;$B$29&amp;"*")</f>
        <v>0</v>
      </c>
      <c r="D29" s="535">
        <f>SUMIFS($J$63:$J$139,F63:F139,"*Yes*",$B$63:$B$139,"*"&amp;$B$29&amp;"*")</f>
        <v>0</v>
      </c>
      <c r="E29" s="535">
        <f>SUMIFS($J$63:$J$139,G63:G139,"*Yes*",$B$63:$B$139,"*"&amp;$B$29&amp;"*")</f>
        <v>0</v>
      </c>
      <c r="F29" s="535">
        <f>SUMIFS($J$63:$J$139,H63:H139,"*Yes*",$B$63:$B$139,"*"&amp;$B$29&amp;"*")</f>
        <v>0</v>
      </c>
      <c r="G29" s="535">
        <f>SUMIFS($J$63:$J$139,I63:I139,"*Yes*",$B$63:$B$139,"*"&amp;$B$29&amp;"*")</f>
        <v>0</v>
      </c>
      <c r="H29" s="102">
        <f t="shared" si="3"/>
        <v>0</v>
      </c>
      <c r="I29" s="70"/>
      <c r="J29" s="665"/>
      <c r="K29" s="5"/>
      <c r="L29" s="5"/>
      <c r="M29" s="5"/>
      <c r="N29" s="5"/>
      <c r="O29" s="5"/>
      <c r="P29" s="5"/>
      <c r="Q29" s="5"/>
    </row>
    <row r="30" spans="2:17" ht="15.75" customHeight="1">
      <c r="B30" s="300">
        <f t="shared" ref="B30:B35" si="4">B52</f>
        <v>0</v>
      </c>
      <c r="C30" s="535">
        <f>SUMIFS($J$63:$J$139,E63:E139,"*Yes*",$B$63:$B$139,"*"&amp;$B$30&amp;"*")</f>
        <v>0</v>
      </c>
      <c r="D30" s="535">
        <f>SUMIFS($J$63:$J$139,F63:F139,"*Yes*",$B$63:$B$139,"*"&amp;$B$30&amp;"*")</f>
        <v>0</v>
      </c>
      <c r="E30" s="535">
        <f>SUMIFS($J$63:$J$139,G63:G139,"*Yes*",$B$63:$B$139,"*"&amp;$B$30&amp;"*")</f>
        <v>0</v>
      </c>
      <c r="F30" s="535">
        <f>SUMIFS($J$63:$J$139,H63:H139,"*Yes*",$B$63:$B$139,"*"&amp;$B$30&amp;"*")</f>
        <v>0</v>
      </c>
      <c r="G30" s="535">
        <f>SUMIFS($J$63:$J$139,I63:I139,"*Yes*",$B$63:$B$139,"*"&amp;$B$30&amp;"*")</f>
        <v>0</v>
      </c>
      <c r="H30" s="102">
        <f t="shared" si="3"/>
        <v>0</v>
      </c>
      <c r="I30" s="70"/>
      <c r="J30" s="665"/>
      <c r="K30" s="5"/>
      <c r="L30" s="5"/>
      <c r="M30" s="5"/>
      <c r="N30" s="5"/>
      <c r="O30" s="5"/>
      <c r="P30" s="5"/>
      <c r="Q30" s="5"/>
    </row>
    <row r="31" spans="2:17" ht="15.75" customHeight="1">
      <c r="B31" s="300">
        <f t="shared" si="4"/>
        <v>0</v>
      </c>
      <c r="C31" s="535">
        <f>SUMIFS($J$63:$J$139,E63:E139,"*Yes*",$B$63:$B$139,"*"&amp;$B$31&amp;"*")</f>
        <v>0</v>
      </c>
      <c r="D31" s="535">
        <f>SUMIFS($J$63:$J$139,F63:F139,"*Yes*",$B$63:$B$139,"*"&amp;$B$31&amp;"*")</f>
        <v>0</v>
      </c>
      <c r="E31" s="535">
        <f>SUMIFS($J$63:$J$139,G63:G139,"*Yes*",$B$63:$B$139,"*"&amp;$B$31&amp;"*")</f>
        <v>0</v>
      </c>
      <c r="F31" s="535">
        <f>SUMIFS($J$63:$J$139,H63:H139,"*Yes*",$B$63:$B$139,"*"&amp;$B$31&amp;"*")</f>
        <v>0</v>
      </c>
      <c r="G31" s="535">
        <f>SUMIFS($J$63:$J$139,I63:I139,"*Yes*",$B$63:$B$139,"*"&amp;$B$31&amp;"*")</f>
        <v>0</v>
      </c>
      <c r="H31" s="102">
        <f t="shared" si="3"/>
        <v>0</v>
      </c>
      <c r="I31" s="70"/>
      <c r="J31" s="665"/>
      <c r="K31" s="5"/>
      <c r="L31" s="5"/>
      <c r="M31" s="5"/>
      <c r="N31" s="5"/>
      <c r="O31" s="5"/>
      <c r="P31" s="5"/>
      <c r="Q31" s="5"/>
    </row>
    <row r="32" spans="2:17" ht="15.75" customHeight="1">
      <c r="B32" s="300">
        <f t="shared" si="4"/>
        <v>0</v>
      </c>
      <c r="C32" s="535">
        <f>SUMIFS($J$63:$J$139,E63:E139,"*Yes*",$B$63:$B$139,"*"&amp;$B$32&amp;"*")</f>
        <v>0</v>
      </c>
      <c r="D32" s="535">
        <f>SUMIFS($J$63:$J$139,F63:F139,"*Yes*",$B$63:$B$139,"*"&amp;$B$32&amp;"*")</f>
        <v>0</v>
      </c>
      <c r="E32" s="535">
        <f>SUMIFS($J$63:$J$139,G63:G139,"*Yes*",$B$63:$B$139,"*"&amp;$B$32&amp;"*")</f>
        <v>0</v>
      </c>
      <c r="F32" s="535">
        <f>SUMIFS($J$63:$J$139,H63:H139,"*Yes*",$B$63:$B$139,"*"&amp;$B$32&amp;"*")</f>
        <v>0</v>
      </c>
      <c r="G32" s="535">
        <f>SUMIFS($J$63:$J$139,I63:I139,"*Yes*",$B$63:$B$139,"*"&amp;$B$32&amp;"*")</f>
        <v>0</v>
      </c>
      <c r="H32" s="102">
        <f t="shared" si="3"/>
        <v>0</v>
      </c>
      <c r="I32" s="70"/>
      <c r="J32" s="665"/>
      <c r="K32" s="5"/>
      <c r="L32" s="5"/>
      <c r="M32" s="5"/>
      <c r="N32" s="5"/>
      <c r="O32" s="5"/>
      <c r="P32" s="5"/>
      <c r="Q32" s="5"/>
    </row>
    <row r="33" spans="2:18" ht="15.75" customHeight="1">
      <c r="B33" s="300">
        <f t="shared" si="4"/>
        <v>0</v>
      </c>
      <c r="C33" s="535">
        <f>SUMIFS($J$63:$J$139,E63:E139,"*Yes*",$B$63:$B$139,"*"&amp;$B$33&amp;"*")</f>
        <v>0</v>
      </c>
      <c r="D33" s="535">
        <f>SUMIFS($J$63:$J$139,F63:F139,"*Yes*",$B$63:$B$139,"*"&amp;$B$33&amp;"*")</f>
        <v>0</v>
      </c>
      <c r="E33" s="535">
        <f>SUMIFS($J$63:$J$139,G63:G139,"*Yes*",$B$63:$B$139,"*"&amp;$B$33&amp;"*")</f>
        <v>0</v>
      </c>
      <c r="F33" s="535">
        <f>SUMIFS($J$63:$J$139,H63:H139,"*Yes*",$B$63:$B$139,"*"&amp;$B$33&amp;"*")</f>
        <v>0</v>
      </c>
      <c r="G33" s="535">
        <f>SUMIFS($J$63:$J$139,I63:I139,"*Yes*",$B$63:$B$139,"*"&amp;$B$33&amp;"*")</f>
        <v>0</v>
      </c>
      <c r="H33" s="102">
        <f t="shared" si="3"/>
        <v>0</v>
      </c>
      <c r="I33" s="70"/>
      <c r="J33" s="665"/>
      <c r="K33" s="5"/>
      <c r="L33" s="5"/>
      <c r="M33" s="5"/>
      <c r="N33" s="5"/>
      <c r="O33" s="5"/>
      <c r="P33" s="5"/>
      <c r="Q33" s="5"/>
      <c r="R33" s="507"/>
    </row>
    <row r="34" spans="2:18" ht="15.75" customHeight="1">
      <c r="B34" s="300">
        <f t="shared" si="4"/>
        <v>0</v>
      </c>
      <c r="C34" s="535">
        <f>SUMIFS($J$63:$J$139,E63:E139,"*Yes*",$B$63:$B$139,"*"&amp;$B$34&amp;"*")</f>
        <v>0</v>
      </c>
      <c r="D34" s="535">
        <f>SUMIFS($J$63:$J$139,F63:F139,"*Yes*",$B$63:$B$139,"*"&amp;$B$34&amp;"*")</f>
        <v>0</v>
      </c>
      <c r="E34" s="535">
        <f>SUMIFS($J$63:$J$139,G63:G139,"*Yes*",$B$63:$B$139,"*"&amp;$B$34&amp;"*")</f>
        <v>0</v>
      </c>
      <c r="F34" s="535">
        <f>SUMIFS($J$63:$J$139,H63:H139,"*Yes*",$B$63:$B$139,"*"&amp;$B$34&amp;"*")</f>
        <v>0</v>
      </c>
      <c r="G34" s="535">
        <f>SUMIFS($J$63:$J$139,I63:I139,"*Yes*",$B$63:$B$139,"*"&amp;$B$34&amp;"*")</f>
        <v>0</v>
      </c>
      <c r="H34" s="102">
        <f t="shared" si="3"/>
        <v>0</v>
      </c>
      <c r="I34" s="70"/>
      <c r="J34" s="665"/>
      <c r="K34" s="5"/>
      <c r="L34" s="5"/>
      <c r="M34" s="5"/>
      <c r="N34" s="5"/>
      <c r="O34" s="5"/>
      <c r="P34" s="5"/>
      <c r="Q34" s="5"/>
      <c r="R34" s="507"/>
    </row>
    <row r="35" spans="2:18" ht="15.75" customHeight="1">
      <c r="B35" s="300">
        <f t="shared" si="4"/>
        <v>0</v>
      </c>
      <c r="C35" s="535">
        <f>SUMIFS($J$63:$J$139,E63:E139,"*Yes*",$B$63:$B$139,"*"&amp;$B$35&amp;"*")</f>
        <v>0</v>
      </c>
      <c r="D35" s="535">
        <f>SUMIFS($J$63:$J$139,F63:F139,"*Yes*",$B$63:$B$139,"*"&amp;$B$35&amp;"*")</f>
        <v>0</v>
      </c>
      <c r="E35" s="535">
        <f>SUMIFS($J$63:$J$139,G63:G139,"*Yes*",$B$63:$B$139,"*"&amp;$B$35&amp;"*")</f>
        <v>0</v>
      </c>
      <c r="F35" s="535">
        <f>SUMIFS($J$63:$J$139,H63:H139,"*Yes*",$B$63:$B$139,"*"&amp;$B$35&amp;"*")</f>
        <v>0</v>
      </c>
      <c r="G35" s="535">
        <f>SUMIFS($J$63:$J$139,I63:I139,"*Yes*",$B$63:$B$139,"*"&amp;$B$35&amp;"*")</f>
        <v>0</v>
      </c>
      <c r="H35" s="102">
        <f t="shared" si="3"/>
        <v>0</v>
      </c>
      <c r="I35" s="70"/>
      <c r="J35" s="665"/>
      <c r="K35" s="5"/>
      <c r="L35" s="5"/>
      <c r="M35" s="5"/>
      <c r="N35" s="5"/>
      <c r="O35" s="5"/>
      <c r="P35" s="5"/>
      <c r="Q35" s="5"/>
      <c r="R35" s="507"/>
    </row>
    <row r="36" spans="2:18" ht="15.75" customHeight="1">
      <c r="B36" s="300" t="str">
        <f t="shared" ref="B36" si="5">B58</f>
        <v>Other Activities</v>
      </c>
      <c r="C36" s="535">
        <f>SUMIFS($J$63:$J$139,E63:E139,"*Yes*",$B$63:$B$139,"*"&amp;$B$36&amp;"*")</f>
        <v>0</v>
      </c>
      <c r="D36" s="535">
        <f>SUMIFS($J$63:$J$139,F63:F139,"*Yes*",$B$63:$B$139,"*"&amp;$B$36&amp;"*")</f>
        <v>0</v>
      </c>
      <c r="E36" s="535">
        <f>SUMIFS($J$63:$J$139,G63:G139,"*Yes*",$B$63:$B$139,"*"&amp;$B$36&amp;"*")</f>
        <v>0</v>
      </c>
      <c r="F36" s="535">
        <f>SUMIFS($J$63:$J$139,H63:H139,"*Yes*",$B$63:$B$139,"*"&amp;$B$36&amp;"*")</f>
        <v>0</v>
      </c>
      <c r="G36" s="535">
        <f>SUMIFS($J$63:$J$139,I63:I139,"*Yes*",$B$63:$B$139,"*"&amp;$B$36&amp;"*")</f>
        <v>0</v>
      </c>
      <c r="H36" s="102">
        <f t="shared" si="3"/>
        <v>0</v>
      </c>
      <c r="I36" s="70"/>
      <c r="J36" s="665"/>
      <c r="K36" s="5"/>
      <c r="L36" s="5"/>
      <c r="M36" s="5"/>
      <c r="N36" s="5"/>
      <c r="O36" s="5"/>
      <c r="P36" s="5"/>
      <c r="Q36" s="5"/>
      <c r="R36" s="507"/>
    </row>
    <row r="37" spans="2:18">
      <c r="B37" s="166"/>
      <c r="C37" s="167"/>
      <c r="D37" s="167"/>
      <c r="E37" s="167"/>
      <c r="F37" s="507"/>
      <c r="G37" s="507"/>
      <c r="H37" s="507"/>
      <c r="I37" s="507"/>
      <c r="J37" s="507"/>
      <c r="K37" s="507"/>
      <c r="L37" s="507"/>
      <c r="M37" s="507"/>
      <c r="N37" s="507"/>
      <c r="O37" s="507"/>
      <c r="P37" s="507"/>
      <c r="Q37" s="507"/>
      <c r="R37" s="507"/>
    </row>
    <row r="38" spans="2:18" ht="21">
      <c r="B38" s="88" t="str">
        <f>B3&amp;" Cost Inputs"</f>
        <v>Research &amp; Pilots Cost Inputs</v>
      </c>
      <c r="C38" s="84"/>
      <c r="D38" s="526"/>
      <c r="E38" s="85"/>
      <c r="F38" s="85"/>
      <c r="G38" s="85"/>
      <c r="H38" s="85"/>
      <c r="I38" s="85"/>
      <c r="J38" s="85"/>
      <c r="K38" s="507"/>
      <c r="L38" s="507"/>
      <c r="M38" s="507"/>
      <c r="N38" s="507"/>
      <c r="O38" s="507"/>
      <c r="P38" s="507"/>
      <c r="Q38" s="507"/>
      <c r="R38" s="507"/>
    </row>
    <row r="39" spans="2:18">
      <c r="B39" s="166"/>
      <c r="C39" s="167"/>
      <c r="D39" s="167"/>
      <c r="E39" s="167"/>
      <c r="F39" s="507"/>
      <c r="G39" s="507"/>
      <c r="H39" s="507"/>
      <c r="I39" s="507"/>
      <c r="J39" s="507"/>
      <c r="K39" s="507"/>
      <c r="L39" s="507"/>
      <c r="M39" s="507"/>
      <c r="N39" s="507"/>
      <c r="O39" s="507"/>
      <c r="P39" s="507"/>
      <c r="Q39" s="507"/>
      <c r="R39" s="507"/>
    </row>
    <row r="40" spans="2:18" ht="18" customHeight="1">
      <c r="B40" s="389" t="s">
        <v>235</v>
      </c>
      <c r="C40" s="170"/>
      <c r="D40" s="170"/>
      <c r="E40" s="527"/>
      <c r="F40" s="87"/>
      <c r="G40" s="87"/>
      <c r="H40" s="87"/>
      <c r="I40" s="5"/>
      <c r="J40" s="5"/>
      <c r="K40" s="5"/>
      <c r="L40" s="5"/>
      <c r="M40" s="5"/>
      <c r="N40" s="5"/>
      <c r="O40" s="5"/>
      <c r="P40" s="5"/>
      <c r="Q40" s="5"/>
      <c r="R40" s="507"/>
    </row>
    <row r="41" spans="2:18" ht="7" customHeight="1">
      <c r="B41" s="169"/>
      <c r="C41" s="170"/>
      <c r="D41" s="170"/>
      <c r="E41" s="524"/>
      <c r="F41" s="73"/>
      <c r="G41" s="73"/>
      <c r="H41" s="73"/>
      <c r="I41" s="73"/>
      <c r="J41" s="73"/>
      <c r="K41" s="73"/>
      <c r="L41" s="73"/>
      <c r="M41" s="73"/>
      <c r="N41" s="73"/>
      <c r="O41" s="73"/>
      <c r="P41" s="73"/>
      <c r="Q41" s="73"/>
      <c r="R41" s="61"/>
    </row>
    <row r="42" spans="2:18" s="64" customFormat="1" ht="13">
      <c r="B42" s="175" t="s">
        <v>234</v>
      </c>
      <c r="C42" s="171"/>
      <c r="D42" s="171"/>
      <c r="E42" s="63"/>
      <c r="F42" s="62"/>
      <c r="N42" s="62"/>
      <c r="O42" s="62"/>
      <c r="P42" s="62"/>
      <c r="Q42" s="62"/>
      <c r="R42" s="65"/>
    </row>
    <row r="43" spans="2:18" s="64" customFormat="1" ht="13">
      <c r="B43" s="176" t="s">
        <v>236</v>
      </c>
      <c r="C43" s="172"/>
      <c r="D43" s="172"/>
      <c r="F43" s="62"/>
      <c r="N43" s="62"/>
      <c r="O43" s="62"/>
      <c r="P43" s="62"/>
      <c r="Q43" s="62"/>
      <c r="R43" s="65"/>
    </row>
    <row r="44" spans="2:18" s="64" customFormat="1" ht="13">
      <c r="B44" s="176" t="s">
        <v>237</v>
      </c>
      <c r="C44" s="172"/>
      <c r="D44" s="172"/>
      <c r="E44" s="63"/>
      <c r="F44" s="62"/>
      <c r="N44" s="62"/>
      <c r="O44" s="62"/>
      <c r="P44" s="62"/>
      <c r="Q44" s="62"/>
      <c r="R44" s="65"/>
    </row>
    <row r="45" spans="2:18" s="64" customFormat="1" ht="13">
      <c r="B45" s="176" t="s">
        <v>238</v>
      </c>
      <c r="C45" s="173"/>
      <c r="D45" s="172"/>
      <c r="E45" s="63"/>
      <c r="F45" s="62"/>
      <c r="N45" s="62"/>
      <c r="O45" s="62"/>
      <c r="P45" s="62"/>
      <c r="Q45" s="62"/>
      <c r="R45" s="65"/>
    </row>
    <row r="46" spans="2:18" s="64" customFormat="1" ht="13">
      <c r="B46" s="176"/>
      <c r="C46" s="173"/>
      <c r="D46" s="172"/>
      <c r="E46" s="63"/>
      <c r="F46" s="62"/>
      <c r="N46" s="62"/>
      <c r="O46" s="62"/>
      <c r="P46" s="62"/>
      <c r="Q46" s="62"/>
      <c r="R46" s="65"/>
    </row>
    <row r="47" spans="2:18" s="64" customFormat="1" ht="13">
      <c r="B47" s="176"/>
      <c r="C47" s="173"/>
      <c r="D47" s="172"/>
      <c r="E47" s="63"/>
      <c r="F47" s="62"/>
      <c r="N47" s="62"/>
      <c r="O47" s="62"/>
      <c r="P47" s="62"/>
      <c r="Q47" s="62"/>
      <c r="R47" s="65"/>
    </row>
    <row r="48" spans="2:18" s="64" customFormat="1" ht="15" customHeight="1">
      <c r="B48" s="176"/>
      <c r="C48" s="173"/>
      <c r="D48" s="172"/>
      <c r="E48" s="63"/>
      <c r="F48" s="62"/>
      <c r="N48" s="62"/>
      <c r="O48" s="62"/>
      <c r="P48" s="62"/>
      <c r="Q48" s="62"/>
      <c r="R48" s="65"/>
    </row>
    <row r="49" spans="2:18" s="64" customFormat="1" ht="15" customHeight="1">
      <c r="B49" s="176"/>
      <c r="C49" s="173"/>
      <c r="D49" s="172"/>
      <c r="E49" s="63"/>
      <c r="F49" s="62"/>
      <c r="N49" s="62"/>
      <c r="O49" s="62"/>
      <c r="P49" s="62"/>
      <c r="Q49" s="62"/>
      <c r="R49" s="65"/>
    </row>
    <row r="50" spans="2:18" s="64" customFormat="1" ht="15" customHeight="1">
      <c r="B50" s="176"/>
      <c r="C50" s="173"/>
      <c r="D50" s="172"/>
      <c r="E50" s="63"/>
      <c r="F50" s="62"/>
      <c r="N50" s="62"/>
      <c r="O50" s="62"/>
      <c r="P50" s="62"/>
      <c r="Q50" s="62"/>
      <c r="R50" s="65"/>
    </row>
    <row r="51" spans="2:18" s="64" customFormat="1" ht="15" customHeight="1">
      <c r="B51" s="176"/>
      <c r="C51" s="173"/>
      <c r="D51" s="172"/>
      <c r="E51" s="63"/>
      <c r="F51" s="62"/>
      <c r="N51" s="62"/>
      <c r="O51" s="62"/>
      <c r="P51" s="62"/>
      <c r="Q51" s="62"/>
      <c r="R51" s="65"/>
    </row>
    <row r="52" spans="2:18" s="64" customFormat="1" ht="15" customHeight="1">
      <c r="B52" s="176"/>
      <c r="C52" s="173"/>
      <c r="D52" s="172"/>
      <c r="E52" s="63"/>
      <c r="F52" s="62"/>
      <c r="N52" s="62"/>
      <c r="O52" s="62"/>
      <c r="P52" s="62"/>
      <c r="Q52" s="62"/>
      <c r="R52" s="65"/>
    </row>
    <row r="53" spans="2:18" s="64" customFormat="1" ht="15" customHeight="1">
      <c r="B53" s="176"/>
      <c r="C53" s="173"/>
      <c r="D53" s="172"/>
      <c r="E53" s="63"/>
      <c r="F53" s="62"/>
      <c r="N53" s="62"/>
      <c r="O53" s="62"/>
      <c r="P53" s="62"/>
      <c r="Q53" s="62"/>
      <c r="R53" s="65"/>
    </row>
    <row r="54" spans="2:18" s="64" customFormat="1" ht="15" customHeight="1">
      <c r="B54" s="176"/>
      <c r="C54" s="173"/>
      <c r="D54" s="172"/>
      <c r="E54" s="63"/>
      <c r="F54" s="62"/>
      <c r="N54" s="62"/>
      <c r="O54" s="62"/>
      <c r="P54" s="62"/>
      <c r="Q54" s="62"/>
      <c r="R54" s="65"/>
    </row>
    <row r="55" spans="2:18" s="64" customFormat="1" ht="15" customHeight="1">
      <c r="B55" s="176"/>
      <c r="C55" s="173"/>
      <c r="D55" s="172"/>
      <c r="E55" s="63"/>
      <c r="F55" s="62"/>
      <c r="N55" s="62"/>
      <c r="O55" s="62"/>
      <c r="P55" s="62"/>
      <c r="Q55" s="62"/>
      <c r="R55" s="65"/>
    </row>
    <row r="56" spans="2:18" s="64" customFormat="1" ht="15" customHeight="1">
      <c r="B56" s="176"/>
      <c r="C56" s="173"/>
      <c r="D56" s="172"/>
      <c r="E56" s="63"/>
      <c r="F56" s="62"/>
      <c r="N56" s="62"/>
      <c r="O56" s="62"/>
      <c r="P56" s="62"/>
      <c r="Q56" s="62"/>
      <c r="R56" s="65"/>
    </row>
    <row r="57" spans="2:18" s="64" customFormat="1" ht="15" customHeight="1">
      <c r="B57" s="176"/>
      <c r="C57" s="173"/>
      <c r="D57" s="172"/>
      <c r="E57" s="63"/>
      <c r="F57" s="62"/>
      <c r="N57" s="62"/>
      <c r="O57" s="62"/>
      <c r="P57" s="62"/>
      <c r="Q57" s="62"/>
      <c r="R57" s="65"/>
    </row>
    <row r="58" spans="2:18" s="64" customFormat="1" ht="16" customHeight="1">
      <c r="B58" s="176" t="s">
        <v>239</v>
      </c>
      <c r="C58" s="386" t="s">
        <v>240</v>
      </c>
      <c r="D58" s="172"/>
      <c r="E58" s="63"/>
      <c r="F58" s="62"/>
      <c r="N58" s="62"/>
      <c r="O58" s="62"/>
      <c r="P58" s="62"/>
      <c r="Q58" s="62"/>
      <c r="R58" s="65"/>
    </row>
    <row r="59" spans="2:18" s="50" customFormat="1" ht="13">
      <c r="B59" s="49"/>
      <c r="E59" s="51"/>
      <c r="F59" s="62"/>
      <c r="G59" s="62"/>
      <c r="H59" s="62"/>
      <c r="I59" s="62"/>
      <c r="J59" s="62"/>
      <c r="K59" s="62"/>
      <c r="L59" s="62"/>
      <c r="M59" s="62"/>
      <c r="N59" s="62"/>
      <c r="O59" s="62"/>
      <c r="P59" s="62"/>
      <c r="Q59" s="62"/>
      <c r="R59" s="62"/>
    </row>
    <row r="60" spans="2:18" s="50" customFormat="1" ht="18.5">
      <c r="B60" s="157" t="s">
        <v>241</v>
      </c>
      <c r="D60" s="51"/>
      <c r="E60" s="62"/>
    </row>
    <row r="61" spans="2:18" ht="11.25" customHeight="1">
      <c r="B61" s="14"/>
      <c r="C61" s="507"/>
      <c r="D61" s="524"/>
      <c r="E61" s="68"/>
      <c r="F61" s="507"/>
      <c r="G61" s="507"/>
      <c r="H61" s="507"/>
      <c r="I61" s="507"/>
      <c r="J61" s="507"/>
      <c r="K61" s="507"/>
      <c r="L61" s="507"/>
      <c r="M61" s="507"/>
      <c r="N61" s="507"/>
      <c r="O61" s="507"/>
      <c r="P61" s="507"/>
      <c r="Q61" s="507"/>
      <c r="R61" s="507"/>
    </row>
    <row r="62" spans="2:18" s="67" customFormat="1" ht="32.9" customHeight="1">
      <c r="B62" s="66" t="s">
        <v>242</v>
      </c>
      <c r="C62" s="66" t="s">
        <v>243</v>
      </c>
      <c r="D62" s="66" t="s">
        <v>55</v>
      </c>
      <c r="E62" s="66" t="s">
        <v>59</v>
      </c>
      <c r="F62" s="66" t="s">
        <v>208</v>
      </c>
      <c r="G62" s="66" t="s">
        <v>209</v>
      </c>
      <c r="H62" s="66" t="s">
        <v>210</v>
      </c>
      <c r="I62" s="66" t="s">
        <v>211</v>
      </c>
      <c r="J62" s="66" t="s">
        <v>244</v>
      </c>
    </row>
    <row r="63" spans="2:18">
      <c r="B63" s="178"/>
      <c r="C63" s="178"/>
      <c r="D63" s="72"/>
      <c r="E63" s="72"/>
      <c r="F63" s="72"/>
      <c r="G63" s="72"/>
      <c r="H63" s="72"/>
      <c r="I63" s="72"/>
      <c r="J63" s="267"/>
      <c r="K63" s="507"/>
      <c r="L63" s="507"/>
      <c r="M63" s="507"/>
      <c r="N63" s="507"/>
      <c r="O63" s="507"/>
      <c r="P63" s="507"/>
      <c r="Q63" s="507"/>
      <c r="R63" s="507"/>
    </row>
    <row r="64" spans="2:18">
      <c r="B64" s="178"/>
      <c r="C64" s="178"/>
      <c r="D64" s="72"/>
      <c r="E64" s="72"/>
      <c r="F64" s="72"/>
      <c r="G64" s="72"/>
      <c r="H64" s="72"/>
      <c r="I64" s="72"/>
      <c r="J64" s="267"/>
      <c r="K64" s="507"/>
      <c r="L64" s="507"/>
      <c r="M64" s="507"/>
      <c r="N64" s="507"/>
      <c r="O64" s="507"/>
      <c r="P64" s="507"/>
      <c r="Q64" s="507"/>
      <c r="R64" s="507"/>
    </row>
    <row r="65" spans="2:10">
      <c r="B65" s="178"/>
      <c r="C65" s="178"/>
      <c r="D65" s="72"/>
      <c r="E65" s="72"/>
      <c r="F65" s="72"/>
      <c r="G65" s="72"/>
      <c r="H65" s="72"/>
      <c r="I65" s="72"/>
      <c r="J65" s="267"/>
    </row>
    <row r="66" spans="2:10">
      <c r="B66" s="178"/>
      <c r="C66" s="178"/>
      <c r="D66" s="72"/>
      <c r="E66" s="72"/>
      <c r="F66" s="72"/>
      <c r="G66" s="72"/>
      <c r="H66" s="72"/>
      <c r="I66" s="72"/>
      <c r="J66" s="267"/>
    </row>
    <row r="67" spans="2:10">
      <c r="B67" s="178"/>
      <c r="C67" s="178"/>
      <c r="D67" s="72"/>
      <c r="E67" s="72"/>
      <c r="F67" s="72"/>
      <c r="G67" s="72"/>
      <c r="H67" s="72"/>
      <c r="I67" s="72"/>
      <c r="J67" s="267"/>
    </row>
    <row r="68" spans="2:10">
      <c r="B68" s="178"/>
      <c r="C68" s="178"/>
      <c r="D68" s="72"/>
      <c r="E68" s="72"/>
      <c r="F68" s="72"/>
      <c r="G68" s="72"/>
      <c r="H68" s="72"/>
      <c r="I68" s="72"/>
      <c r="J68" s="267"/>
    </row>
    <row r="69" spans="2:10">
      <c r="B69" s="178"/>
      <c r="C69" s="178"/>
      <c r="D69" s="72"/>
      <c r="E69" s="72"/>
      <c r="F69" s="72"/>
      <c r="G69" s="72"/>
      <c r="H69" s="72"/>
      <c r="I69" s="72"/>
      <c r="J69" s="267"/>
    </row>
    <row r="70" spans="2:10">
      <c r="B70" s="178"/>
      <c r="C70" s="178"/>
      <c r="D70" s="72"/>
      <c r="E70" s="72"/>
      <c r="F70" s="72"/>
      <c r="G70" s="72"/>
      <c r="H70" s="72"/>
      <c r="I70" s="72"/>
      <c r="J70" s="267"/>
    </row>
    <row r="71" spans="2:10">
      <c r="B71" s="178"/>
      <c r="C71" s="178"/>
      <c r="D71" s="72"/>
      <c r="E71" s="72"/>
      <c r="F71" s="72"/>
      <c r="G71" s="72"/>
      <c r="H71" s="72"/>
      <c r="I71" s="72"/>
      <c r="J71" s="267"/>
    </row>
    <row r="72" spans="2:10">
      <c r="B72" s="178"/>
      <c r="C72" s="178"/>
      <c r="D72" s="72"/>
      <c r="E72" s="72"/>
      <c r="F72" s="72"/>
      <c r="G72" s="72"/>
      <c r="H72" s="72"/>
      <c r="I72" s="72"/>
      <c r="J72" s="267"/>
    </row>
    <row r="73" spans="2:10">
      <c r="B73" s="178"/>
      <c r="C73" s="178"/>
      <c r="D73" s="72"/>
      <c r="E73" s="72"/>
      <c r="F73" s="72"/>
      <c r="G73" s="72"/>
      <c r="H73" s="72"/>
      <c r="I73" s="72"/>
      <c r="J73" s="267"/>
    </row>
    <row r="74" spans="2:10">
      <c r="B74" s="178"/>
      <c r="C74" s="178"/>
      <c r="D74" s="72"/>
      <c r="E74" s="72"/>
      <c r="F74" s="72"/>
      <c r="G74" s="72"/>
      <c r="H74" s="72"/>
      <c r="I74" s="72"/>
      <c r="J74" s="267"/>
    </row>
    <row r="75" spans="2:10">
      <c r="B75" s="178"/>
      <c r="C75" s="178"/>
      <c r="D75" s="72"/>
      <c r="E75" s="72"/>
      <c r="F75" s="72"/>
      <c r="G75" s="72"/>
      <c r="H75" s="72"/>
      <c r="I75" s="72"/>
      <c r="J75" s="267"/>
    </row>
    <row r="76" spans="2:10">
      <c r="B76" s="178"/>
      <c r="C76" s="178"/>
      <c r="D76" s="72"/>
      <c r="E76" s="72"/>
      <c r="F76" s="72"/>
      <c r="G76" s="72"/>
      <c r="H76" s="72"/>
      <c r="I76" s="72"/>
      <c r="J76" s="267"/>
    </row>
    <row r="77" spans="2:10">
      <c r="B77" s="178"/>
      <c r="C77" s="178"/>
      <c r="D77" s="72"/>
      <c r="E77" s="72"/>
      <c r="F77" s="72"/>
      <c r="G77" s="72"/>
      <c r="H77" s="72"/>
      <c r="I77" s="72"/>
      <c r="J77" s="267"/>
    </row>
    <row r="78" spans="2:10">
      <c r="B78" s="178"/>
      <c r="C78" s="178"/>
      <c r="D78" s="72"/>
      <c r="E78" s="72"/>
      <c r="F78" s="72"/>
      <c r="G78" s="72"/>
      <c r="H78" s="72"/>
      <c r="I78" s="72"/>
      <c r="J78" s="267"/>
    </row>
    <row r="79" spans="2:10">
      <c r="B79" s="178"/>
      <c r="C79" s="178"/>
      <c r="D79" s="72"/>
      <c r="E79" s="72"/>
      <c r="F79" s="72"/>
      <c r="G79" s="72"/>
      <c r="H79" s="72"/>
      <c r="I79" s="72"/>
      <c r="J79" s="267"/>
    </row>
    <row r="80" spans="2:10">
      <c r="B80" s="178"/>
      <c r="C80" s="178"/>
      <c r="D80" s="72"/>
      <c r="E80" s="72"/>
      <c r="F80" s="72"/>
      <c r="G80" s="72"/>
      <c r="H80" s="72"/>
      <c r="I80" s="72"/>
      <c r="J80" s="267"/>
    </row>
    <row r="81" spans="2:10">
      <c r="B81" s="178"/>
      <c r="C81" s="178"/>
      <c r="D81" s="72"/>
      <c r="E81" s="72"/>
      <c r="F81" s="72"/>
      <c r="G81" s="72"/>
      <c r="H81" s="72"/>
      <c r="I81" s="72"/>
      <c r="J81" s="267"/>
    </row>
    <row r="82" spans="2:10">
      <c r="B82" s="178"/>
      <c r="C82" s="178"/>
      <c r="D82" s="72"/>
      <c r="E82" s="72"/>
      <c r="F82" s="72"/>
      <c r="G82" s="72"/>
      <c r="H82" s="72"/>
      <c r="I82" s="72"/>
      <c r="J82" s="267"/>
    </row>
    <row r="83" spans="2:10">
      <c r="B83" s="178"/>
      <c r="C83" s="178"/>
      <c r="D83" s="72"/>
      <c r="E83" s="72"/>
      <c r="F83" s="72"/>
      <c r="G83" s="72"/>
      <c r="H83" s="72"/>
      <c r="I83" s="72"/>
      <c r="J83" s="267"/>
    </row>
    <row r="84" spans="2:10">
      <c r="B84" s="178"/>
      <c r="C84" s="178"/>
      <c r="D84" s="72"/>
      <c r="E84" s="72"/>
      <c r="F84" s="72"/>
      <c r="G84" s="72"/>
      <c r="H84" s="72"/>
      <c r="I84" s="72"/>
      <c r="J84" s="267"/>
    </row>
    <row r="85" spans="2:10">
      <c r="B85" s="178"/>
      <c r="C85" s="178"/>
      <c r="D85" s="72"/>
      <c r="E85" s="72"/>
      <c r="F85" s="72"/>
      <c r="G85" s="72"/>
      <c r="H85" s="72"/>
      <c r="I85" s="72"/>
      <c r="J85" s="267"/>
    </row>
    <row r="86" spans="2:10">
      <c r="B86" s="178"/>
      <c r="C86" s="178"/>
      <c r="D86" s="72"/>
      <c r="E86" s="72"/>
      <c r="F86" s="72"/>
      <c r="G86" s="72"/>
      <c r="H86" s="72"/>
      <c r="I86" s="72"/>
      <c r="J86" s="267"/>
    </row>
    <row r="87" spans="2:10">
      <c r="B87" s="178"/>
      <c r="C87" s="178"/>
      <c r="D87" s="72"/>
      <c r="E87" s="72"/>
      <c r="F87" s="72"/>
      <c r="G87" s="72"/>
      <c r="H87" s="72"/>
      <c r="I87" s="72"/>
      <c r="J87" s="267"/>
    </row>
    <row r="88" spans="2:10">
      <c r="B88" s="178"/>
      <c r="C88" s="178"/>
      <c r="D88" s="72"/>
      <c r="E88" s="72"/>
      <c r="F88" s="72"/>
      <c r="G88" s="72"/>
      <c r="H88" s="72"/>
      <c r="I88" s="72"/>
      <c r="J88" s="267"/>
    </row>
    <row r="89" spans="2:10">
      <c r="B89" s="178"/>
      <c r="C89" s="178"/>
      <c r="D89" s="72"/>
      <c r="E89" s="72"/>
      <c r="F89" s="72"/>
      <c r="G89" s="72"/>
      <c r="H89" s="72"/>
      <c r="I89" s="72"/>
      <c r="J89" s="267"/>
    </row>
    <row r="90" spans="2:10">
      <c r="B90" s="178"/>
      <c r="C90" s="178"/>
      <c r="D90" s="72"/>
      <c r="E90" s="72"/>
      <c r="F90" s="72"/>
      <c r="G90" s="72"/>
      <c r="H90" s="72"/>
      <c r="I90" s="72"/>
      <c r="J90" s="267"/>
    </row>
    <row r="91" spans="2:10">
      <c r="B91" s="178"/>
      <c r="C91" s="178"/>
      <c r="D91" s="72"/>
      <c r="E91" s="72"/>
      <c r="F91" s="72"/>
      <c r="G91" s="72"/>
      <c r="H91" s="72"/>
      <c r="I91" s="72"/>
      <c r="J91" s="267"/>
    </row>
    <row r="92" spans="2:10">
      <c r="B92" s="178"/>
      <c r="C92" s="178"/>
      <c r="D92" s="72"/>
      <c r="E92" s="72"/>
      <c r="F92" s="72"/>
      <c r="G92" s="72"/>
      <c r="H92" s="72"/>
      <c r="I92" s="72"/>
      <c r="J92" s="267"/>
    </row>
    <row r="93" spans="2:10">
      <c r="B93" s="178"/>
      <c r="C93" s="178"/>
      <c r="D93" s="72"/>
      <c r="E93" s="72"/>
      <c r="F93" s="72"/>
      <c r="G93" s="72"/>
      <c r="H93" s="72"/>
      <c r="I93" s="72"/>
      <c r="J93" s="267"/>
    </row>
    <row r="94" spans="2:10">
      <c r="B94" s="178"/>
      <c r="C94" s="178"/>
      <c r="D94" s="72"/>
      <c r="E94" s="72"/>
      <c r="F94" s="72"/>
      <c r="G94" s="72"/>
      <c r="H94" s="72"/>
      <c r="I94" s="72"/>
      <c r="J94" s="267"/>
    </row>
    <row r="95" spans="2:10">
      <c r="B95" s="178"/>
      <c r="C95" s="178"/>
      <c r="D95" s="72"/>
      <c r="E95" s="72"/>
      <c r="F95" s="72"/>
      <c r="G95" s="72"/>
      <c r="H95" s="72"/>
      <c r="I95" s="72"/>
      <c r="J95" s="267"/>
    </row>
    <row r="96" spans="2:10">
      <c r="B96" s="178"/>
      <c r="C96" s="178"/>
      <c r="D96" s="72"/>
      <c r="E96" s="72"/>
      <c r="F96" s="72"/>
      <c r="G96" s="72"/>
      <c r="H96" s="72"/>
      <c r="I96" s="72"/>
      <c r="J96" s="267"/>
    </row>
    <row r="97" spans="2:10">
      <c r="B97" s="178"/>
      <c r="C97" s="178"/>
      <c r="D97" s="72"/>
      <c r="E97" s="72"/>
      <c r="F97" s="72"/>
      <c r="G97" s="72"/>
      <c r="H97" s="72"/>
      <c r="I97" s="72"/>
      <c r="J97" s="267"/>
    </row>
    <row r="98" spans="2:10">
      <c r="B98" s="178"/>
      <c r="C98" s="178"/>
      <c r="D98" s="72"/>
      <c r="E98" s="72"/>
      <c r="F98" s="72"/>
      <c r="G98" s="72"/>
      <c r="H98" s="72"/>
      <c r="I98" s="72"/>
      <c r="J98" s="267"/>
    </row>
    <row r="99" spans="2:10">
      <c r="B99" s="178"/>
      <c r="C99" s="178"/>
      <c r="D99" s="72"/>
      <c r="E99" s="72"/>
      <c r="F99" s="72"/>
      <c r="G99" s="72"/>
      <c r="H99" s="72"/>
      <c r="I99" s="72"/>
      <c r="J99" s="267"/>
    </row>
    <row r="100" spans="2:10">
      <c r="B100" s="178"/>
      <c r="C100" s="178"/>
      <c r="D100" s="72"/>
      <c r="E100" s="72"/>
      <c r="F100" s="72"/>
      <c r="G100" s="72"/>
      <c r="H100" s="72"/>
      <c r="I100" s="72"/>
      <c r="J100" s="267"/>
    </row>
    <row r="101" spans="2:10">
      <c r="B101" s="178"/>
      <c r="C101" s="178"/>
      <c r="D101" s="72"/>
      <c r="E101" s="72"/>
      <c r="F101" s="72"/>
      <c r="G101" s="72"/>
      <c r="H101" s="72"/>
      <c r="I101" s="72"/>
      <c r="J101" s="267"/>
    </row>
    <row r="102" spans="2:10">
      <c r="B102" s="178"/>
      <c r="C102" s="178"/>
      <c r="D102" s="72"/>
      <c r="E102" s="72"/>
      <c r="F102" s="72"/>
      <c r="G102" s="72"/>
      <c r="H102" s="72"/>
      <c r="I102" s="72"/>
      <c r="J102" s="267"/>
    </row>
    <row r="103" spans="2:10">
      <c r="B103" s="178"/>
      <c r="C103" s="178"/>
      <c r="D103" s="72"/>
      <c r="E103" s="72"/>
      <c r="F103" s="72"/>
      <c r="G103" s="72"/>
      <c r="H103" s="72"/>
      <c r="I103" s="72"/>
      <c r="J103" s="267"/>
    </row>
    <row r="104" spans="2:10">
      <c r="B104" s="178"/>
      <c r="C104" s="178"/>
      <c r="D104" s="72"/>
      <c r="E104" s="72"/>
      <c r="F104" s="72"/>
      <c r="G104" s="72"/>
      <c r="H104" s="72"/>
      <c r="I104" s="72"/>
      <c r="J104" s="267"/>
    </row>
    <row r="105" spans="2:10">
      <c r="B105" s="178"/>
      <c r="C105" s="178"/>
      <c r="D105" s="72"/>
      <c r="E105" s="72"/>
      <c r="F105" s="72"/>
      <c r="G105" s="72"/>
      <c r="H105" s="72"/>
      <c r="I105" s="72"/>
      <c r="J105" s="267"/>
    </row>
    <row r="106" spans="2:10">
      <c r="B106" s="178"/>
      <c r="C106" s="178"/>
      <c r="D106" s="72"/>
      <c r="E106" s="72"/>
      <c r="F106" s="72"/>
      <c r="G106" s="72"/>
      <c r="H106" s="72"/>
      <c r="I106" s="72"/>
      <c r="J106" s="267"/>
    </row>
    <row r="107" spans="2:10">
      <c r="B107" s="178"/>
      <c r="C107" s="178"/>
      <c r="D107" s="72"/>
      <c r="E107" s="72"/>
      <c r="F107" s="72"/>
      <c r="G107" s="72"/>
      <c r="H107" s="72"/>
      <c r="I107" s="72"/>
      <c r="J107" s="267"/>
    </row>
    <row r="108" spans="2:10">
      <c r="B108" s="178"/>
      <c r="C108" s="178"/>
      <c r="D108" s="72"/>
      <c r="E108" s="72"/>
      <c r="F108" s="72"/>
      <c r="G108" s="72"/>
      <c r="H108" s="72"/>
      <c r="I108" s="72"/>
      <c r="J108" s="267"/>
    </row>
    <row r="109" spans="2:10">
      <c r="B109" s="178"/>
      <c r="C109" s="178"/>
      <c r="D109" s="72"/>
      <c r="E109" s="72"/>
      <c r="F109" s="72"/>
      <c r="G109" s="72"/>
      <c r="H109" s="72"/>
      <c r="I109" s="72"/>
      <c r="J109" s="267"/>
    </row>
    <row r="110" spans="2:10">
      <c r="B110" s="178"/>
      <c r="C110" s="178"/>
      <c r="D110" s="72"/>
      <c r="E110" s="72"/>
      <c r="F110" s="72"/>
      <c r="G110" s="72"/>
      <c r="H110" s="72"/>
      <c r="I110" s="72"/>
      <c r="J110" s="267"/>
    </row>
    <row r="111" spans="2:10">
      <c r="B111" s="178"/>
      <c r="C111" s="178"/>
      <c r="D111" s="72"/>
      <c r="E111" s="72"/>
      <c r="F111" s="72"/>
      <c r="G111" s="72"/>
      <c r="H111" s="72"/>
      <c r="I111" s="72"/>
      <c r="J111" s="267"/>
    </row>
    <row r="112" spans="2:10">
      <c r="B112" s="178"/>
      <c r="C112" s="178"/>
      <c r="D112" s="72"/>
      <c r="E112" s="72"/>
      <c r="F112" s="72"/>
      <c r="G112" s="72"/>
      <c r="H112" s="72"/>
      <c r="I112" s="72"/>
      <c r="J112" s="267"/>
    </row>
    <row r="113" spans="2:10">
      <c r="B113" s="178"/>
      <c r="C113" s="178"/>
      <c r="D113" s="72"/>
      <c r="E113" s="72"/>
      <c r="F113" s="72"/>
      <c r="G113" s="72"/>
      <c r="H113" s="72"/>
      <c r="I113" s="72"/>
      <c r="J113" s="267"/>
    </row>
    <row r="114" spans="2:10">
      <c r="B114" s="178"/>
      <c r="C114" s="178"/>
      <c r="D114" s="72"/>
      <c r="E114" s="72"/>
      <c r="F114" s="72"/>
      <c r="G114" s="72"/>
      <c r="H114" s="72"/>
      <c r="I114" s="72"/>
      <c r="J114" s="267"/>
    </row>
    <row r="115" spans="2:10">
      <c r="B115" s="178"/>
      <c r="C115" s="178"/>
      <c r="D115" s="72"/>
      <c r="E115" s="72"/>
      <c r="F115" s="72"/>
      <c r="G115" s="72"/>
      <c r="H115" s="72"/>
      <c r="I115" s="72"/>
      <c r="J115" s="267"/>
    </row>
    <row r="116" spans="2:10">
      <c r="B116" s="178"/>
      <c r="C116" s="178"/>
      <c r="D116" s="72"/>
      <c r="E116" s="72"/>
      <c r="F116" s="72"/>
      <c r="G116" s="72"/>
      <c r="H116" s="72"/>
      <c r="I116" s="72"/>
      <c r="J116" s="267"/>
    </row>
    <row r="117" spans="2:10">
      <c r="B117" s="178"/>
      <c r="C117" s="178"/>
      <c r="D117" s="72"/>
      <c r="E117" s="72"/>
      <c r="F117" s="72"/>
      <c r="G117" s="72"/>
      <c r="H117" s="72"/>
      <c r="I117" s="72"/>
      <c r="J117" s="267"/>
    </row>
    <row r="118" spans="2:10">
      <c r="B118" s="178"/>
      <c r="C118" s="178"/>
      <c r="D118" s="72"/>
      <c r="E118" s="72"/>
      <c r="F118" s="72"/>
      <c r="G118" s="72"/>
      <c r="H118" s="72"/>
      <c r="I118" s="72"/>
      <c r="J118" s="267"/>
    </row>
    <row r="119" spans="2:10">
      <c r="B119" s="178"/>
      <c r="C119" s="178"/>
      <c r="D119" s="72"/>
      <c r="E119" s="72"/>
      <c r="F119" s="72"/>
      <c r="G119" s="72"/>
      <c r="H119" s="72"/>
      <c r="I119" s="72"/>
      <c r="J119" s="267"/>
    </row>
    <row r="120" spans="2:10">
      <c r="B120" s="178"/>
      <c r="C120" s="178"/>
      <c r="D120" s="72"/>
      <c r="E120" s="72"/>
      <c r="F120" s="72"/>
      <c r="G120" s="72"/>
      <c r="H120" s="72"/>
      <c r="I120" s="72"/>
      <c r="J120" s="267"/>
    </row>
    <row r="121" spans="2:10">
      <c r="B121" s="178"/>
      <c r="C121" s="178"/>
      <c r="D121" s="72"/>
      <c r="E121" s="72"/>
      <c r="F121" s="72"/>
      <c r="G121" s="72"/>
      <c r="H121" s="72"/>
      <c r="I121" s="72"/>
      <c r="J121" s="267"/>
    </row>
    <row r="122" spans="2:10">
      <c r="B122" s="178"/>
      <c r="C122" s="178"/>
      <c r="D122" s="72"/>
      <c r="E122" s="72"/>
      <c r="F122" s="72"/>
      <c r="G122" s="72"/>
      <c r="H122" s="72"/>
      <c r="I122" s="72"/>
      <c r="J122" s="267"/>
    </row>
    <row r="123" spans="2:10">
      <c r="B123" s="178"/>
      <c r="C123" s="178"/>
      <c r="D123" s="72"/>
      <c r="E123" s="72"/>
      <c r="F123" s="72"/>
      <c r="G123" s="72"/>
      <c r="H123" s="72"/>
      <c r="I123" s="72"/>
      <c r="J123" s="267"/>
    </row>
    <row r="124" spans="2:10">
      <c r="B124" s="178"/>
      <c r="C124" s="178"/>
      <c r="D124" s="72"/>
      <c r="E124" s="72"/>
      <c r="F124" s="72"/>
      <c r="G124" s="72"/>
      <c r="H124" s="72"/>
      <c r="I124" s="72"/>
      <c r="J124" s="267"/>
    </row>
    <row r="125" spans="2:10">
      <c r="B125" s="178"/>
      <c r="C125" s="178"/>
      <c r="D125" s="72"/>
      <c r="E125" s="72"/>
      <c r="F125" s="72"/>
      <c r="G125" s="72"/>
      <c r="H125" s="72"/>
      <c r="I125" s="72"/>
      <c r="J125" s="267"/>
    </row>
    <row r="126" spans="2:10">
      <c r="B126" s="178"/>
      <c r="C126" s="178"/>
      <c r="D126" s="72"/>
      <c r="E126" s="72"/>
      <c r="F126" s="72"/>
      <c r="G126" s="72"/>
      <c r="H126" s="72"/>
      <c r="I126" s="72"/>
      <c r="J126" s="267"/>
    </row>
    <row r="127" spans="2:10">
      <c r="B127" s="178"/>
      <c r="C127" s="178"/>
      <c r="D127" s="72"/>
      <c r="E127" s="72"/>
      <c r="F127" s="72"/>
      <c r="G127" s="72"/>
      <c r="H127" s="72"/>
      <c r="I127" s="72"/>
      <c r="J127" s="267"/>
    </row>
    <row r="128" spans="2:10">
      <c r="B128" s="178"/>
      <c r="C128" s="178"/>
      <c r="D128" s="72"/>
      <c r="E128" s="72"/>
      <c r="F128" s="72"/>
      <c r="G128" s="72"/>
      <c r="H128" s="72"/>
      <c r="I128" s="72"/>
      <c r="J128" s="267"/>
    </row>
    <row r="129" spans="2:10">
      <c r="B129" s="178"/>
      <c r="C129" s="178"/>
      <c r="D129" s="72"/>
      <c r="E129" s="72"/>
      <c r="F129" s="72"/>
      <c r="G129" s="72"/>
      <c r="H129" s="72"/>
      <c r="I129" s="72"/>
      <c r="J129" s="267"/>
    </row>
    <row r="130" spans="2:10">
      <c r="B130" s="178"/>
      <c r="C130" s="178"/>
      <c r="D130" s="72"/>
      <c r="E130" s="72"/>
      <c r="F130" s="72"/>
      <c r="G130" s="72"/>
      <c r="H130" s="72"/>
      <c r="I130" s="72"/>
      <c r="J130" s="267"/>
    </row>
    <row r="131" spans="2:10">
      <c r="B131" s="178"/>
      <c r="C131" s="178"/>
      <c r="D131" s="72"/>
      <c r="E131" s="72"/>
      <c r="F131" s="72"/>
      <c r="G131" s="72"/>
      <c r="H131" s="72"/>
      <c r="I131" s="72"/>
      <c r="J131" s="267"/>
    </row>
    <row r="132" spans="2:10">
      <c r="B132" s="178"/>
      <c r="C132" s="178"/>
      <c r="D132" s="72"/>
      <c r="E132" s="72"/>
      <c r="F132" s="72"/>
      <c r="G132" s="72"/>
      <c r="H132" s="72"/>
      <c r="I132" s="72"/>
      <c r="J132" s="267"/>
    </row>
    <row r="133" spans="2:10">
      <c r="B133" s="178"/>
      <c r="C133" s="178"/>
      <c r="D133" s="72"/>
      <c r="E133" s="72"/>
      <c r="F133" s="72"/>
      <c r="G133" s="72"/>
      <c r="H133" s="72"/>
      <c r="I133" s="72"/>
      <c r="J133" s="267"/>
    </row>
    <row r="134" spans="2:10">
      <c r="B134" s="178"/>
      <c r="C134" s="178"/>
      <c r="D134" s="72"/>
      <c r="E134" s="72"/>
      <c r="F134" s="72"/>
      <c r="G134" s="72"/>
      <c r="H134" s="72"/>
      <c r="I134" s="72"/>
      <c r="J134" s="267"/>
    </row>
    <row r="135" spans="2:10">
      <c r="B135" s="178"/>
      <c r="C135" s="178"/>
      <c r="D135" s="72"/>
      <c r="E135" s="72"/>
      <c r="F135" s="72"/>
      <c r="G135" s="72"/>
      <c r="H135" s="72"/>
      <c r="I135" s="72"/>
      <c r="J135" s="267"/>
    </row>
    <row r="136" spans="2:10">
      <c r="B136" s="178"/>
      <c r="C136" s="178"/>
      <c r="D136" s="72"/>
      <c r="E136" s="72"/>
      <c r="F136" s="72"/>
      <c r="G136" s="72"/>
      <c r="H136" s="72"/>
      <c r="I136" s="72"/>
      <c r="J136" s="267"/>
    </row>
    <row r="137" spans="2:10">
      <c r="B137" s="178"/>
      <c r="C137" s="178"/>
      <c r="D137" s="72"/>
      <c r="E137" s="72"/>
      <c r="F137" s="72"/>
      <c r="G137" s="72"/>
      <c r="H137" s="72"/>
      <c r="I137" s="72"/>
      <c r="J137" s="267"/>
    </row>
    <row r="138" spans="2:10">
      <c r="B138" s="178"/>
      <c r="C138" s="178"/>
      <c r="D138" s="72"/>
      <c r="E138" s="72"/>
      <c r="F138" s="72"/>
      <c r="G138" s="72"/>
      <c r="H138" s="72"/>
      <c r="I138" s="72"/>
      <c r="J138" s="267"/>
    </row>
    <row r="139" spans="2:10">
      <c r="B139" s="178"/>
      <c r="C139" s="178"/>
      <c r="D139" s="72"/>
      <c r="E139" s="72"/>
      <c r="F139" s="72"/>
      <c r="G139" s="72"/>
      <c r="H139" s="72"/>
      <c r="I139" s="72"/>
      <c r="J139" s="267"/>
    </row>
    <row r="140" spans="2:10">
      <c r="B140" s="536"/>
      <c r="C140" s="536"/>
      <c r="D140" s="507"/>
      <c r="F140" s="507"/>
      <c r="G140" s="507"/>
      <c r="H140" s="507"/>
      <c r="I140" s="507"/>
      <c r="J140" s="507"/>
    </row>
    <row r="141" spans="2:10">
      <c r="B141" s="536"/>
      <c r="C141" s="536"/>
      <c r="D141" s="507"/>
      <c r="F141" s="507"/>
      <c r="G141" s="507"/>
      <c r="H141" s="507"/>
      <c r="I141" s="507"/>
      <c r="J141" s="507"/>
    </row>
  </sheetData>
  <mergeCells count="1">
    <mergeCell ref="J11:J36"/>
  </mergeCells>
  <phoneticPr fontId="18" type="noConversion"/>
  <dataValidations count="3">
    <dataValidation type="list" allowBlank="1" showInputMessage="1" showErrorMessage="1" sqref="D63:D139" xr:uid="{CE54DA97-5137-4221-A7F3-864F3B9371B0}">
      <formula1>"Introduction/Transition, Ongoing"</formula1>
    </dataValidation>
    <dataValidation type="list" allowBlank="1" showInputMessage="1" showErrorMessage="1" sqref="E63:I139" xr:uid="{DF39A501-31CD-4E22-94FD-6AFA60154074}">
      <formula1>"Yes, No"</formula1>
    </dataValidation>
    <dataValidation type="list" allowBlank="1" showInputMessage="1" showErrorMessage="1" sqref="B63:B139" xr:uid="{48C9EEA2-6821-4D66-8BA7-7DE0B401C909}">
      <formula1>$B$43:$B$58</formula1>
    </dataValidation>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EEEF-3CED-437C-B304-DB5059EA2AC8}">
  <sheetPr>
    <tabColor theme="9" tint="0.79998168889431442"/>
  </sheetPr>
  <dimension ref="B1:S140"/>
  <sheetViews>
    <sheetView showGridLines="0" topLeftCell="A54" zoomScale="81" zoomScaleNormal="110" workbookViewId="0">
      <selection activeCell="J65" sqref="J65"/>
    </sheetView>
  </sheetViews>
  <sheetFormatPr defaultColWidth="8.81640625" defaultRowHeight="16"/>
  <cols>
    <col min="1" max="1" width="2.54296875" style="1" customWidth="1"/>
    <col min="2" max="2" width="36.453125" style="12" customWidth="1"/>
    <col min="3" max="3" width="16.81640625" style="12" customWidth="1"/>
    <col min="4" max="4" width="16.81640625" style="13" customWidth="1"/>
    <col min="5" max="5" width="16.81640625" style="5" customWidth="1"/>
    <col min="6" max="10" width="16.81640625" style="1" customWidth="1"/>
    <col min="11" max="16384" width="8.81640625" style="1"/>
  </cols>
  <sheetData>
    <row r="1" spans="2:19">
      <c r="B1" s="507"/>
      <c r="C1" s="507"/>
      <c r="D1" s="524"/>
      <c r="F1" s="507"/>
      <c r="G1" s="507"/>
      <c r="H1" s="507"/>
      <c r="I1" s="507"/>
      <c r="J1" s="507"/>
      <c r="K1" s="507"/>
      <c r="L1" s="507"/>
      <c r="M1" s="507"/>
      <c r="N1" s="507"/>
      <c r="O1" s="507"/>
      <c r="P1" s="507"/>
      <c r="Q1" s="507"/>
      <c r="R1" s="507"/>
      <c r="S1" s="507"/>
    </row>
    <row r="2" spans="2:19">
      <c r="B2" s="2" t="str">
        <f>IF(ISBLANK('Base Inputs'!$C$7),'Base Inputs'!$C$5&amp;" - MMS Introduction &amp; Scale-up Costing", 'Base Inputs'!$C$7&amp;", "&amp;'Base Inputs'!$C$5&amp;" - MMS Introduction &amp; Scale-up Costing")</f>
        <v>Ethiopia - MMS Introduction &amp; Scale-up Costing</v>
      </c>
      <c r="C2" s="507"/>
      <c r="D2" s="525"/>
      <c r="E2" s="94" t="s">
        <v>121</v>
      </c>
      <c r="F2" s="95" t="s">
        <v>122</v>
      </c>
      <c r="G2" s="96" t="s">
        <v>197</v>
      </c>
      <c r="H2" s="507"/>
      <c r="I2" s="507"/>
      <c r="J2" s="507"/>
      <c r="K2" s="507"/>
      <c r="L2" s="507"/>
      <c r="M2" s="507"/>
      <c r="N2" s="507"/>
      <c r="O2" s="507"/>
      <c r="P2" s="507"/>
      <c r="Q2" s="507"/>
      <c r="R2" s="507"/>
      <c r="S2" s="507"/>
    </row>
    <row r="3" spans="2:19" ht="23.5">
      <c r="B3" s="3" t="s">
        <v>22</v>
      </c>
      <c r="C3" s="507"/>
      <c r="D3" s="524"/>
      <c r="F3" s="507"/>
      <c r="G3" s="507"/>
      <c r="H3" s="507"/>
      <c r="I3" s="507"/>
      <c r="J3" s="507"/>
      <c r="K3" s="507"/>
      <c r="L3" s="507"/>
      <c r="M3" s="507"/>
      <c r="N3" s="507"/>
      <c r="O3" s="507"/>
      <c r="P3" s="507"/>
      <c r="Q3" s="507"/>
      <c r="R3" s="507"/>
      <c r="S3" s="507"/>
    </row>
    <row r="4" spans="2:19">
      <c r="B4" s="387" t="s">
        <v>245</v>
      </c>
      <c r="C4" s="507"/>
      <c r="D4" s="524"/>
      <c r="F4" s="507"/>
      <c r="G4" s="507"/>
      <c r="H4" s="507"/>
      <c r="I4" s="507"/>
      <c r="J4" s="507"/>
      <c r="K4" s="507"/>
      <c r="L4" s="507"/>
      <c r="M4" s="507"/>
      <c r="N4" s="507"/>
      <c r="O4" s="507"/>
      <c r="P4" s="507"/>
      <c r="Q4" s="507"/>
      <c r="R4" s="507"/>
      <c r="S4" s="507"/>
    </row>
    <row r="5" spans="2:19">
      <c r="B5" s="507"/>
      <c r="C5" s="507"/>
      <c r="D5" s="524"/>
      <c r="F5" s="507"/>
      <c r="G5" s="507"/>
      <c r="H5" s="507"/>
      <c r="I5" s="507"/>
      <c r="J5" s="507"/>
      <c r="K5" s="507"/>
      <c r="L5" s="507"/>
      <c r="M5" s="507"/>
      <c r="N5" s="507"/>
      <c r="O5" s="507"/>
      <c r="P5" s="507"/>
      <c r="Q5" s="507"/>
      <c r="R5" s="507"/>
      <c r="S5" s="507"/>
    </row>
    <row r="6" spans="2:19" ht="21">
      <c r="B6" s="88" t="str">
        <f>"Total "&amp;B3&amp;" Cost"</f>
        <v>Total Policy &amp; Regulatory Cost</v>
      </c>
      <c r="C6" s="84"/>
      <c r="D6" s="526"/>
      <c r="E6" s="85"/>
      <c r="F6" s="85"/>
      <c r="G6" s="85"/>
      <c r="H6" s="85"/>
      <c r="I6" s="85"/>
      <c r="J6" s="85"/>
      <c r="K6" s="507"/>
      <c r="L6" s="507"/>
      <c r="M6" s="507"/>
      <c r="N6" s="507"/>
      <c r="O6" s="507"/>
      <c r="P6" s="507"/>
      <c r="Q6" s="507"/>
      <c r="R6" s="507"/>
      <c r="S6" s="507"/>
    </row>
    <row r="7" spans="2:19">
      <c r="B7" s="268" t="s">
        <v>231</v>
      </c>
      <c r="C7" s="86"/>
      <c r="D7" s="527"/>
      <c r="E7" s="87"/>
      <c r="F7" s="507"/>
      <c r="G7" s="507"/>
      <c r="H7" s="507"/>
      <c r="I7" s="507"/>
      <c r="J7" s="507"/>
      <c r="K7" s="507"/>
      <c r="L7" s="507"/>
      <c r="M7" s="507"/>
      <c r="N7" s="507"/>
      <c r="O7" s="507"/>
      <c r="P7" s="507"/>
      <c r="Q7" s="507"/>
      <c r="R7" s="507"/>
      <c r="S7" s="507"/>
    </row>
    <row r="8" spans="2:19">
      <c r="B8" s="268"/>
      <c r="C8" s="86"/>
      <c r="D8" s="527"/>
      <c r="E8" s="87"/>
      <c r="F8" s="507"/>
      <c r="G8" s="507"/>
      <c r="H8" s="507"/>
      <c r="I8" s="507"/>
      <c r="J8" s="507"/>
      <c r="K8" s="507"/>
      <c r="L8" s="507"/>
      <c r="M8" s="507"/>
      <c r="N8" s="507"/>
      <c r="O8" s="507"/>
      <c r="P8" s="507"/>
      <c r="Q8" s="507"/>
      <c r="R8" s="507"/>
      <c r="S8" s="507"/>
    </row>
    <row r="9" spans="2:19">
      <c r="B9" s="100"/>
      <c r="C9" s="91" t="s">
        <v>59</v>
      </c>
      <c r="D9" s="91" t="s">
        <v>208</v>
      </c>
      <c r="E9" s="91" t="s">
        <v>209</v>
      </c>
      <c r="F9" s="91" t="s">
        <v>210</v>
      </c>
      <c r="G9" s="91" t="s">
        <v>211</v>
      </c>
      <c r="H9" s="507"/>
      <c r="I9" s="507"/>
      <c r="J9" s="507"/>
      <c r="K9" s="507"/>
      <c r="L9" s="507"/>
      <c r="M9" s="507"/>
      <c r="N9" s="507"/>
      <c r="O9" s="507"/>
      <c r="P9" s="507"/>
      <c r="Q9" s="507"/>
      <c r="R9" s="507"/>
      <c r="S9" s="507"/>
    </row>
    <row r="10" spans="2:19">
      <c r="B10" s="90"/>
      <c r="C10" s="92">
        <f>'Base Inputs'!$C$13</f>
        <v>2024</v>
      </c>
      <c r="D10" s="92">
        <f>'Base Inputs'!$D$13</f>
        <v>2025</v>
      </c>
      <c r="E10" s="92">
        <f>'Base Inputs'!$E$13</f>
        <v>2026</v>
      </c>
      <c r="F10" s="92">
        <f>'Base Inputs'!$F$13</f>
        <v>2027</v>
      </c>
      <c r="G10" s="92">
        <f>'Base Inputs'!$G$13</f>
        <v>2028</v>
      </c>
      <c r="H10" s="91" t="s">
        <v>232</v>
      </c>
      <c r="I10" s="507"/>
      <c r="J10" s="507"/>
      <c r="K10" s="507"/>
      <c r="L10" s="507"/>
      <c r="M10" s="507"/>
      <c r="N10" s="507"/>
      <c r="O10" s="507"/>
      <c r="P10" s="507"/>
      <c r="Q10" s="507"/>
      <c r="R10" s="507"/>
      <c r="S10" s="507"/>
    </row>
    <row r="11" spans="2:19" s="5" customFormat="1" ht="6" customHeight="1">
      <c r="B11" s="528"/>
      <c r="C11" s="529"/>
      <c r="D11" s="529"/>
      <c r="E11" s="529"/>
      <c r="F11" s="529"/>
      <c r="G11" s="529"/>
      <c r="H11" s="507"/>
      <c r="I11" s="507"/>
      <c r="J11" s="507"/>
      <c r="K11" s="507"/>
      <c r="L11" s="507"/>
      <c r="M11" s="507"/>
      <c r="N11" s="507"/>
      <c r="O11" s="507"/>
      <c r="P11" s="507"/>
      <c r="Q11" s="507"/>
      <c r="R11" s="507"/>
      <c r="S11" s="507"/>
    </row>
    <row r="12" spans="2:19" ht="17.149999999999999" customHeight="1">
      <c r="B12" s="98" t="str">
        <f>"Total "&amp;B3&amp;" Costs (USD)"</f>
        <v>Total Policy &amp; Regulatory Costs (USD)</v>
      </c>
      <c r="C12" s="102">
        <f>SUM(C13:C14)</f>
        <v>0</v>
      </c>
      <c r="D12" s="102">
        <f t="shared" ref="D12:G12" si="0">SUM(D13:D14)</f>
        <v>0</v>
      </c>
      <c r="E12" s="102">
        <f t="shared" si="0"/>
        <v>0</v>
      </c>
      <c r="F12" s="102">
        <f t="shared" si="0"/>
        <v>0</v>
      </c>
      <c r="G12" s="102">
        <f t="shared" si="0"/>
        <v>0</v>
      </c>
      <c r="H12" s="102">
        <f t="shared" ref="H12:H17" si="1">SUM(C12:G12)</f>
        <v>0</v>
      </c>
      <c r="I12" s="507"/>
      <c r="J12" s="665" t="s">
        <v>233</v>
      </c>
      <c r="K12" s="507"/>
      <c r="L12" s="507"/>
      <c r="M12" s="507"/>
      <c r="N12" s="507"/>
      <c r="O12" s="507"/>
      <c r="P12" s="507"/>
      <c r="Q12" s="507"/>
      <c r="R12" s="507"/>
      <c r="S12" s="507"/>
    </row>
    <row r="13" spans="2:19">
      <c r="B13" s="530" t="s">
        <v>58</v>
      </c>
      <c r="C13" s="535">
        <f>SUMIFS($J$63:$J$138,E63:E138,"*Yes*",$D$63:$D$138,"*Introduction/Transition*")</f>
        <v>0</v>
      </c>
      <c r="D13" s="535">
        <f>SUMIFS($J$63:$J$138,F63:F138,"*Yes*",$D$63:$D$138,"*Introduction/Transition*")</f>
        <v>0</v>
      </c>
      <c r="E13" s="535">
        <f>SUMIFS($J$63:$J$138,G63:G138,"*Yes*",$D$63:$D$138,"*Introduction/Transition*")</f>
        <v>0</v>
      </c>
      <c r="F13" s="535">
        <f>SUMIFS($J$63:$J$138,H63:H138,"*Yes*",$D$63:$D$138,"*Introduction/Transition*")</f>
        <v>0</v>
      </c>
      <c r="G13" s="535">
        <f>SUMIFS($J$63:$J$138,I63:I138,"*Yes*",$D$63:$D$138,"*Introduction/Transition*")</f>
        <v>0</v>
      </c>
      <c r="H13" s="535">
        <f t="shared" si="1"/>
        <v>0</v>
      </c>
      <c r="I13" s="507"/>
      <c r="J13" s="665"/>
      <c r="K13" s="507"/>
      <c r="L13" s="507"/>
      <c r="M13" s="507"/>
      <c r="N13" s="507"/>
      <c r="O13" s="507"/>
      <c r="P13" s="507"/>
      <c r="Q13" s="507"/>
      <c r="R13" s="507"/>
      <c r="S13" s="507"/>
    </row>
    <row r="14" spans="2:19">
      <c r="B14" s="530" t="s">
        <v>102</v>
      </c>
      <c r="C14" s="535">
        <f>SUMIFS($J$63:$J$138,E63:E138,"*Yes*",$D$63:$D$138,"*Ongoing*")</f>
        <v>0</v>
      </c>
      <c r="D14" s="535">
        <f>SUMIFS($J$63:$J$138,F63:F138,"*Yes*",$D$63:$D$138,"*Ongoing*")</f>
        <v>0</v>
      </c>
      <c r="E14" s="535">
        <f>SUMIFS($J$63:$J$138,G63:G138,"*Yes*",$D$63:$D$138,"*Ongoing*")</f>
        <v>0</v>
      </c>
      <c r="F14" s="535">
        <f>SUMIFS($J$63:$J$138,H63:H138,"*Yes*",$D$63:$D$138,"*Ongoing*")</f>
        <v>0</v>
      </c>
      <c r="G14" s="535">
        <f>SUMIFS($J$63:$J$138,I63:I138,"*Yes*",$D$63:$D$138,"*Ongoing*")</f>
        <v>0</v>
      </c>
      <c r="H14" s="535">
        <f t="shared" si="1"/>
        <v>0</v>
      </c>
      <c r="I14" s="507"/>
      <c r="J14" s="665"/>
      <c r="K14" s="507"/>
      <c r="L14" s="507"/>
      <c r="M14" s="507"/>
      <c r="N14" s="507"/>
      <c r="O14" s="507"/>
      <c r="P14" s="507"/>
      <c r="Q14" s="507"/>
      <c r="R14" s="507"/>
      <c r="S14" s="507"/>
    </row>
    <row r="15" spans="2:19">
      <c r="B15" s="98" t="str">
        <f>"Total "&amp;B3&amp;" Costs ("&amp;'Base Inputs'!C9&amp;")"</f>
        <v>Total Policy &amp; Regulatory Costs (ETB)</v>
      </c>
      <c r="C15" s="265">
        <f ca="1">C12*'Base Inputs'!$C$10</f>
        <v>0</v>
      </c>
      <c r="D15" s="265">
        <f ca="1">D12*'Base Inputs'!$C$10</f>
        <v>0</v>
      </c>
      <c r="E15" s="265">
        <f ca="1">E12*'Base Inputs'!$C$10</f>
        <v>0</v>
      </c>
      <c r="F15" s="265">
        <f ca="1">F12*'Base Inputs'!$C$10</f>
        <v>0</v>
      </c>
      <c r="G15" s="265">
        <f ca="1">G12*'Base Inputs'!$C$10</f>
        <v>0</v>
      </c>
      <c r="H15" s="265">
        <f t="shared" ca="1" si="1"/>
        <v>0</v>
      </c>
      <c r="I15" s="507"/>
      <c r="J15" s="665"/>
      <c r="K15" s="507"/>
      <c r="L15" s="507"/>
      <c r="M15" s="507"/>
      <c r="N15" s="507"/>
      <c r="O15" s="507"/>
      <c r="P15" s="507"/>
      <c r="Q15" s="507"/>
      <c r="R15" s="507"/>
      <c r="S15" s="507"/>
    </row>
    <row r="16" spans="2:19">
      <c r="B16" s="530" t="s">
        <v>58</v>
      </c>
      <c r="C16" s="532">
        <f ca="1">C13*'Base Inputs'!$C$10</f>
        <v>0</v>
      </c>
      <c r="D16" s="532">
        <f ca="1">D13*'Base Inputs'!$C$10</f>
        <v>0</v>
      </c>
      <c r="E16" s="532">
        <f ca="1">E13*'Base Inputs'!$C$10</f>
        <v>0</v>
      </c>
      <c r="F16" s="532">
        <f ca="1">F13*'Base Inputs'!$C$10</f>
        <v>0</v>
      </c>
      <c r="G16" s="532">
        <f ca="1">G13*'Base Inputs'!$C$10</f>
        <v>0</v>
      </c>
      <c r="H16" s="533">
        <f t="shared" ca="1" si="1"/>
        <v>0</v>
      </c>
      <c r="I16" s="507"/>
      <c r="J16" s="665"/>
      <c r="K16" s="507"/>
      <c r="L16" s="507"/>
      <c r="M16" s="507"/>
      <c r="N16" s="507"/>
      <c r="O16" s="507"/>
      <c r="P16" s="507"/>
      <c r="Q16" s="507"/>
      <c r="R16" s="507"/>
      <c r="S16" s="507"/>
    </row>
    <row r="17" spans="2:17">
      <c r="B17" s="530" t="s">
        <v>102</v>
      </c>
      <c r="C17" s="532">
        <f ca="1">C14*'Base Inputs'!$C$10</f>
        <v>0</v>
      </c>
      <c r="D17" s="532">
        <f ca="1">D14*'Base Inputs'!$C$10</f>
        <v>0</v>
      </c>
      <c r="E17" s="532">
        <f ca="1">E14*'Base Inputs'!$C$10</f>
        <v>0</v>
      </c>
      <c r="F17" s="532">
        <f ca="1">F14*'Base Inputs'!$C$10</f>
        <v>0</v>
      </c>
      <c r="G17" s="532">
        <f ca="1">G14*'Base Inputs'!$C$10</f>
        <v>0</v>
      </c>
      <c r="H17" s="533">
        <f t="shared" ca="1" si="1"/>
        <v>0</v>
      </c>
      <c r="I17" s="507"/>
      <c r="J17" s="665"/>
      <c r="K17" s="507"/>
      <c r="L17" s="507"/>
      <c r="M17" s="507"/>
      <c r="N17" s="507"/>
      <c r="O17" s="507"/>
      <c r="P17" s="507"/>
      <c r="Q17" s="507"/>
    </row>
    <row r="18" spans="2:17">
      <c r="B18" s="166"/>
      <c r="C18" s="167"/>
      <c r="D18" s="167"/>
      <c r="E18" s="167"/>
      <c r="F18" s="507"/>
      <c r="G18" s="507"/>
      <c r="H18" s="507"/>
      <c r="I18" s="507"/>
      <c r="J18" s="665"/>
      <c r="K18" s="507"/>
      <c r="L18" s="507"/>
      <c r="M18" s="507"/>
      <c r="N18" s="507"/>
      <c r="O18" s="507"/>
      <c r="P18" s="507"/>
      <c r="Q18" s="507"/>
    </row>
    <row r="19" spans="2:17">
      <c r="B19" s="301" t="s">
        <v>246</v>
      </c>
      <c r="C19" s="91" t="s">
        <v>59</v>
      </c>
      <c r="D19" s="91" t="s">
        <v>208</v>
      </c>
      <c r="E19" s="91" t="s">
        <v>209</v>
      </c>
      <c r="F19" s="91" t="s">
        <v>210</v>
      </c>
      <c r="G19" s="91" t="s">
        <v>211</v>
      </c>
      <c r="H19" s="507"/>
      <c r="I19" s="70"/>
      <c r="J19" s="665"/>
      <c r="K19" s="5"/>
      <c r="L19" s="5"/>
      <c r="M19" s="5"/>
      <c r="N19" s="5"/>
      <c r="O19" s="5"/>
      <c r="P19" s="5"/>
      <c r="Q19" s="5"/>
    </row>
    <row r="20" spans="2:17">
      <c r="B20" s="2"/>
      <c r="C20" s="92">
        <f>'Base Inputs'!$C$13</f>
        <v>2024</v>
      </c>
      <c r="D20" s="92">
        <f>'Base Inputs'!$D$13</f>
        <v>2025</v>
      </c>
      <c r="E20" s="92">
        <f>'Base Inputs'!$E$13</f>
        <v>2026</v>
      </c>
      <c r="F20" s="92">
        <f>'Base Inputs'!$F$13</f>
        <v>2027</v>
      </c>
      <c r="G20" s="92">
        <f>'Base Inputs'!$G$13</f>
        <v>2028</v>
      </c>
      <c r="H20" s="92" t="s">
        <v>232</v>
      </c>
      <c r="I20" s="70"/>
      <c r="J20" s="665"/>
      <c r="K20" s="5"/>
      <c r="L20" s="5"/>
      <c r="M20" s="5"/>
      <c r="N20" s="5"/>
      <c r="O20" s="5"/>
      <c r="P20" s="5"/>
      <c r="Q20" s="5"/>
    </row>
    <row r="21" spans="2:17" ht="15.75" customHeight="1">
      <c r="B21" s="300" t="str">
        <f>B43</f>
        <v xml:space="preserve">Printing and Dissemination of Guidelines </v>
      </c>
      <c r="C21" s="535">
        <f>SUMIFS($J$63:$J$139,E63:E139,"*Yes*",$B$63:$B$139,"*"&amp;$B$21&amp;"*")</f>
        <v>0</v>
      </c>
      <c r="D21" s="535">
        <f>SUMIFS($J$63:$J$139,F63:F139,"*Yes*",$B$63:$B$139,"*"&amp;$B$21&amp;"*")</f>
        <v>0</v>
      </c>
      <c r="E21" s="535">
        <f>SUMIFS($J$63:$J$139,G63:G139,"*Yes*",$B$63:$B$139,"*"&amp;$B$21&amp;"*")</f>
        <v>0</v>
      </c>
      <c r="F21" s="535">
        <f>SUMIFS($J$63:$J$139,H63:H139,"*Yes*",$B$63:$B$139,"*"&amp;$B$21&amp;"*")</f>
        <v>0</v>
      </c>
      <c r="G21" s="535">
        <f>SUMIFS($J$63:$J$139,I63:I139,"*Yes*",$B$63:$B$139,"*"&amp;$B$21&amp;"*")</f>
        <v>0</v>
      </c>
      <c r="H21" s="102">
        <f t="shared" ref="H21:H36" si="2">SUM(C21:G21)</f>
        <v>0</v>
      </c>
      <c r="I21" s="70"/>
      <c r="J21" s="665"/>
      <c r="K21" s="5"/>
      <c r="L21" s="5"/>
      <c r="M21" s="5"/>
      <c r="N21" s="5"/>
      <c r="O21" s="5"/>
      <c r="P21" s="5"/>
      <c r="Q21" s="5"/>
    </row>
    <row r="22" spans="2:17" ht="15.75" customHeight="1">
      <c r="B22" s="300" t="str">
        <f t="shared" ref="B22:B35" si="3">B44</f>
        <v>Delisting MMS Formulations from the EML</v>
      </c>
      <c r="C22" s="535">
        <f>SUMIFS($J$63:$J$139,E63:E139,"*Yes*",$B$63:$B$139,"*"&amp;$B$22&amp;"*")</f>
        <v>0</v>
      </c>
      <c r="D22" s="535">
        <f>SUMIFS($J$63:$J$139,F63:F139,"*Yes*",$B$63:$B$139,"*"&amp;$B$22&amp;"*")</f>
        <v>0</v>
      </c>
      <c r="E22" s="535">
        <f>SUMIFS($J$63:$J$139,G63:G139,"*Yes*",$B$63:$B$139,"*"&amp;$B$22&amp;"*")</f>
        <v>0</v>
      </c>
      <c r="F22" s="535">
        <f>SUMIFS($J$63:$J$139,H63:H139,"*Yes*",$B$63:$B$139,"*"&amp;$B$22&amp;"*")</f>
        <v>0</v>
      </c>
      <c r="G22" s="535">
        <f>SUMIFS($J$63:$J$139,I63:I139,"*Yes*",$B$63:$B$139,"*"&amp;$B$22&amp;"*")</f>
        <v>0</v>
      </c>
      <c r="H22" s="102">
        <f t="shared" si="2"/>
        <v>0</v>
      </c>
      <c r="I22" s="70"/>
      <c r="J22" s="665"/>
      <c r="K22" s="5"/>
      <c r="L22" s="5"/>
      <c r="M22" s="5"/>
      <c r="N22" s="5"/>
      <c r="O22" s="5"/>
      <c r="P22" s="5"/>
      <c r="Q22" s="5"/>
    </row>
    <row r="23" spans="2:17" ht="15.75" customHeight="1">
      <c r="B23" s="300" t="str">
        <f t="shared" si="3"/>
        <v xml:space="preserve">Product Registration Process-Related Fees </v>
      </c>
      <c r="C23" s="535">
        <f>SUMIFS($J$63:$J$139,E63:E139,"*Yes*",$B$63:$B$139,"*"&amp;$B$23&amp;"*")</f>
        <v>0</v>
      </c>
      <c r="D23" s="535">
        <f>SUMIFS($J$63:$J$139,F63:F139,"*Yes*",$B$63:$B$139,"*"&amp;$B$23&amp;"*")</f>
        <v>0</v>
      </c>
      <c r="E23" s="535">
        <f>SUMIFS($J$63:$J$139,G63:G139,"*Yes*",$B$63:$B$139,"*"&amp;$B$23&amp;"*")</f>
        <v>0</v>
      </c>
      <c r="F23" s="535">
        <f>SUMIFS($J$63:$J$139,H63:H139,"*Yes*",$B$63:$B$139,"*"&amp;$B$23&amp;"*")</f>
        <v>0</v>
      </c>
      <c r="G23" s="535">
        <f>SUMIFS($J$63:$J$139,I63:I139,"*Yes*",$B$63:$B$139,"*"&amp;$B$23&amp;"*")</f>
        <v>0</v>
      </c>
      <c r="H23" s="102">
        <f t="shared" si="2"/>
        <v>0</v>
      </c>
      <c r="I23" s="70"/>
      <c r="J23" s="665"/>
      <c r="K23" s="5"/>
      <c r="L23" s="5"/>
      <c r="M23" s="5"/>
      <c r="N23" s="5"/>
      <c r="O23" s="5"/>
      <c r="P23" s="5"/>
      <c r="Q23" s="5"/>
    </row>
    <row r="24" spans="2:17" ht="15.75" customHeight="1">
      <c r="B24" s="300">
        <f t="shared" si="3"/>
        <v>0</v>
      </c>
      <c r="C24" s="535">
        <f>SUMIFS($J$63:$J$139,E63:E139,"*Yes*",$B$63:$B$139,"*"&amp;$B$24&amp;"*")</f>
        <v>0</v>
      </c>
      <c r="D24" s="535">
        <f>SUMIFS($J$63:$J$139,F63:F139,"*Yes*",$B$63:$B$139,"*"&amp;$B$24&amp;"*")</f>
        <v>0</v>
      </c>
      <c r="E24" s="535">
        <f>SUMIFS($J$63:$J$139,G63:G139,"*Yes*",$B$63:$B$139,"*"&amp;$B$24&amp;"*")</f>
        <v>0</v>
      </c>
      <c r="F24" s="535">
        <f>SUMIFS($J$63:$J$139,H63:H139,"*Yes*",$B$63:$B$139,"*"&amp;$B$24&amp;"*")</f>
        <v>0</v>
      </c>
      <c r="G24" s="535">
        <f>SUMIFS($J$63:$J$139,I63:I139,"*Yes*",$B$63:$B$139,"*"&amp;$B$24&amp;"*")</f>
        <v>0</v>
      </c>
      <c r="H24" s="102">
        <f t="shared" si="2"/>
        <v>0</v>
      </c>
      <c r="I24" s="70"/>
      <c r="J24" s="665"/>
      <c r="K24" s="5"/>
      <c r="L24" s="5"/>
      <c r="M24" s="5"/>
      <c r="N24" s="5"/>
      <c r="O24" s="5"/>
      <c r="P24" s="5"/>
      <c r="Q24" s="5"/>
    </row>
    <row r="25" spans="2:17" ht="15.75" customHeight="1">
      <c r="B25" s="300">
        <f t="shared" si="3"/>
        <v>0</v>
      </c>
      <c r="C25" s="535">
        <f>SUMIFS($J$63:$J$139,E63:E139,"*Yes*",$B$63:$B$139,"*"&amp;$B$25&amp;"*")</f>
        <v>0</v>
      </c>
      <c r="D25" s="535">
        <f>SUMIFS($J$63:$J$139,F63:F139,"*Yes*",$B$63:$B$139,"*"&amp;$B$25&amp;"*")</f>
        <v>0</v>
      </c>
      <c r="E25" s="535">
        <f>SUMIFS($J$63:$J$139,G63:G139,"*Yes*",$B$63:$B$139,"*"&amp;$B$25&amp;"*")</f>
        <v>0</v>
      </c>
      <c r="F25" s="535">
        <f>SUMIFS($J$63:$J$139,H63:H139,"*Yes*",$B$63:$B$139,"*"&amp;$B$25&amp;"*")</f>
        <v>0</v>
      </c>
      <c r="G25" s="535">
        <f>SUMIFS($J$63:$J$139,I63:I139,"*Yes*",$B$63:$B$139,"*"&amp;$B$25&amp;"*")</f>
        <v>0</v>
      </c>
      <c r="H25" s="102">
        <f t="shared" si="2"/>
        <v>0</v>
      </c>
      <c r="I25" s="70"/>
      <c r="J25" s="665"/>
      <c r="K25" s="5"/>
      <c r="L25" s="5"/>
      <c r="M25" s="5"/>
      <c r="N25" s="5"/>
      <c r="O25" s="5"/>
      <c r="P25" s="5"/>
      <c r="Q25" s="5"/>
    </row>
    <row r="26" spans="2:17" ht="15.75" customHeight="1">
      <c r="B26" s="300">
        <f t="shared" si="3"/>
        <v>0</v>
      </c>
      <c r="C26" s="535">
        <f>SUMIFS($J$63:$J$139,E63:E139,"*Yes*",$B$63:$B$139,"*"&amp;$B$26&amp;"*")</f>
        <v>0</v>
      </c>
      <c r="D26" s="535">
        <f>SUMIFS($J$63:$J$139,F63:F139,"*Yes*",$B$63:$B$139,"*"&amp;$B$26&amp;"*")</f>
        <v>0</v>
      </c>
      <c r="E26" s="535">
        <f>SUMIFS($J$63:$J$139,G63:G139,"*Yes*",$B$63:$B$139,"*"&amp;$B$26&amp;"*")</f>
        <v>0</v>
      </c>
      <c r="F26" s="535">
        <f>SUMIFS($J$63:$J$139,H63:H139,"*Yes*",$B$63:$B$139,"*"&amp;$B$26&amp;"*")</f>
        <v>0</v>
      </c>
      <c r="G26" s="535">
        <f>SUMIFS($J$63:$J$139,I63:I139,"*Yes*",$B$63:$B$139,"*"&amp;$B$26&amp;"*")</f>
        <v>0</v>
      </c>
      <c r="H26" s="102">
        <f t="shared" si="2"/>
        <v>0</v>
      </c>
      <c r="I26" s="70"/>
      <c r="J26" s="665"/>
      <c r="K26" s="5"/>
      <c r="L26" s="5"/>
      <c r="M26" s="5"/>
      <c r="N26" s="5"/>
      <c r="O26" s="5"/>
      <c r="P26" s="5"/>
      <c r="Q26" s="5"/>
    </row>
    <row r="27" spans="2:17" ht="15.75" customHeight="1">
      <c r="B27" s="300">
        <f t="shared" si="3"/>
        <v>0</v>
      </c>
      <c r="C27" s="535">
        <f>SUMIFS($J$63:$J$139,E63:E139,"*Yes*",$B$63:$B$139,"*"&amp;$B$27&amp;"*")</f>
        <v>0</v>
      </c>
      <c r="D27" s="535">
        <f>SUMIFS($J$63:$J$139,F63:F139,"*Yes*",$B$63:$B$139,"*"&amp;$B$27&amp;"*")</f>
        <v>0</v>
      </c>
      <c r="E27" s="535">
        <f>SUMIFS($J$63:$J$139,G63:G139,"*Yes*",$B$63:$B$139,"*"&amp;$B$27&amp;"*")</f>
        <v>0</v>
      </c>
      <c r="F27" s="535">
        <f>SUMIFS($J$63:$J$139,H63:H139,"*Yes*",$B$63:$B$139,"*"&amp;$B$27&amp;"*")</f>
        <v>0</v>
      </c>
      <c r="G27" s="535">
        <f>SUMIFS($J$63:$J$139,I63:I139,"*Yes*",$B$63:$B$139,"*"&amp;$B$27&amp;"*")</f>
        <v>0</v>
      </c>
      <c r="H27" s="102">
        <f t="shared" si="2"/>
        <v>0</v>
      </c>
      <c r="I27" s="70"/>
      <c r="J27" s="665"/>
      <c r="K27" s="5"/>
      <c r="L27" s="5"/>
      <c r="M27" s="5"/>
      <c r="N27" s="5"/>
      <c r="O27" s="5"/>
      <c r="P27" s="5"/>
      <c r="Q27" s="5"/>
    </row>
    <row r="28" spans="2:17" ht="15.75" customHeight="1">
      <c r="B28" s="300">
        <f t="shared" si="3"/>
        <v>0</v>
      </c>
      <c r="C28" s="535">
        <f>SUMIFS($J$63:$J$139,E63:E139,"*Yes*",$B$63:$B$139,"*"&amp;$B$28&amp;"*")</f>
        <v>0</v>
      </c>
      <c r="D28" s="535">
        <f>SUMIFS($J$63:$J$139,F63:F139,"*Yes*",$B$63:$B$139,"*"&amp;$B$28&amp;"*")</f>
        <v>0</v>
      </c>
      <c r="E28" s="535">
        <f>SUMIFS($J$63:$J$139,G63:G139,"*Yes*",$B$63:$B$139,"*"&amp;$B$28&amp;"*")</f>
        <v>0</v>
      </c>
      <c r="F28" s="535">
        <f>SUMIFS($J$63:$J$139,H63:H139,"*Yes*",$B$63:$B$139,"*"&amp;$B$28&amp;"*")</f>
        <v>0</v>
      </c>
      <c r="G28" s="535">
        <f>SUMIFS($J$63:$J$139,I63:I139,"*Yes*",$B$63:$B$139,"*"&amp;$B$28&amp;"*")</f>
        <v>0</v>
      </c>
      <c r="H28" s="102">
        <f t="shared" si="2"/>
        <v>0</v>
      </c>
      <c r="I28" s="70"/>
      <c r="J28" s="665"/>
      <c r="K28" s="5"/>
      <c r="L28" s="5"/>
      <c r="M28" s="5"/>
      <c r="N28" s="5"/>
      <c r="O28" s="5"/>
      <c r="P28" s="5"/>
      <c r="Q28" s="5"/>
    </row>
    <row r="29" spans="2:17" ht="15.75" customHeight="1">
      <c r="B29" s="300">
        <f t="shared" si="3"/>
        <v>0</v>
      </c>
      <c r="C29" s="535">
        <f>SUMIFS($J$63:$J$139,E63:E139,"*Yes*",$B$63:$B$139,"*"&amp;$B$29&amp;"*")</f>
        <v>0</v>
      </c>
      <c r="D29" s="535">
        <f>SUMIFS($J$63:$J$139,F63:F139,"*Yes*",$B$63:$B$139,"*"&amp;$B$29&amp;"*")</f>
        <v>0</v>
      </c>
      <c r="E29" s="535">
        <f>SUMIFS($J$63:$J$139,G63:G139,"*Yes*",$B$63:$B$139,"*"&amp;$B$29&amp;"*")</f>
        <v>0</v>
      </c>
      <c r="F29" s="535">
        <f>SUMIFS($J$63:$J$139,H63:H139,"*Yes*",$B$63:$B$139,"*"&amp;$B$29&amp;"*")</f>
        <v>0</v>
      </c>
      <c r="G29" s="535">
        <f>SUMIFS($J$63:$J$139,I63:I139,"*Yes*",$B$63:$B$139,"*"&amp;$B$29&amp;"*")</f>
        <v>0</v>
      </c>
      <c r="H29" s="102">
        <f t="shared" si="2"/>
        <v>0</v>
      </c>
      <c r="I29" s="70"/>
      <c r="J29" s="665"/>
      <c r="K29" s="5"/>
      <c r="L29" s="5"/>
      <c r="M29" s="5"/>
      <c r="N29" s="5"/>
      <c r="O29" s="5"/>
      <c r="P29" s="5"/>
      <c r="Q29" s="5"/>
    </row>
    <row r="30" spans="2:17" ht="15.75" customHeight="1">
      <c r="B30" s="300">
        <f t="shared" si="3"/>
        <v>0</v>
      </c>
      <c r="C30" s="535">
        <f>SUMIFS($J$63:$J$139,E63:E139,"*Yes*",$B$63:$B$139,"*"&amp;$B$30&amp;"*")</f>
        <v>0</v>
      </c>
      <c r="D30" s="535">
        <f>SUMIFS($J$63:$J$139,F63:F139,"*Yes*",$B$63:$B$139,"*"&amp;$B$30&amp;"*")</f>
        <v>0</v>
      </c>
      <c r="E30" s="535">
        <f>SUMIFS($J$63:$J$139,G63:G139,"*Yes*",$B$63:$B$139,"*"&amp;$B$30&amp;"*")</f>
        <v>0</v>
      </c>
      <c r="F30" s="535">
        <f>SUMIFS($J$63:$J$139,H63:H139,"*Yes*",$B$63:$B$139,"*"&amp;$B$30&amp;"*")</f>
        <v>0</v>
      </c>
      <c r="G30" s="535">
        <f>SUMIFS($J$63:$J$139,I63:I139,"*Yes*",$B$63:$B$139,"*"&amp;$B$30&amp;"*")</f>
        <v>0</v>
      </c>
      <c r="H30" s="102">
        <f t="shared" si="2"/>
        <v>0</v>
      </c>
      <c r="I30" s="70"/>
      <c r="J30" s="665"/>
      <c r="K30" s="5"/>
      <c r="L30" s="5"/>
      <c r="M30" s="5"/>
      <c r="N30" s="5"/>
      <c r="O30" s="5"/>
      <c r="P30" s="5"/>
      <c r="Q30" s="5"/>
    </row>
    <row r="31" spans="2:17" ht="15.75" customHeight="1">
      <c r="B31" s="300">
        <f t="shared" si="3"/>
        <v>0</v>
      </c>
      <c r="C31" s="535">
        <f>SUMIFS($J$63:$J$139,E63:E139,"*Yes*",$B$63:$B$139,"*"&amp;$B$31&amp;"*")</f>
        <v>0</v>
      </c>
      <c r="D31" s="535">
        <f>SUMIFS($J$63:$J$139,F63:F139,"*Yes*",$B$63:$B$139,"*"&amp;$B$31&amp;"*")</f>
        <v>0</v>
      </c>
      <c r="E31" s="535">
        <f>SUMIFS($J$63:$J$139,G63:G139,"*Yes*",$B$63:$B$139,"*"&amp;$B$31&amp;"*")</f>
        <v>0</v>
      </c>
      <c r="F31" s="535">
        <f>SUMIFS($J$63:$J$139,H63:H139,"*Yes*",$B$63:$B$139,"*"&amp;$B$31&amp;"*")</f>
        <v>0</v>
      </c>
      <c r="G31" s="535">
        <f>SUMIFS($J$63:$J$139,I63:I139,"*Yes*",$B$63:$B$139,"*"&amp;$B$31&amp;"*")</f>
        <v>0</v>
      </c>
      <c r="H31" s="102">
        <f t="shared" si="2"/>
        <v>0</v>
      </c>
      <c r="I31" s="70"/>
      <c r="J31" s="665"/>
      <c r="K31" s="5"/>
      <c r="L31" s="5"/>
      <c r="M31" s="5"/>
      <c r="N31" s="5"/>
      <c r="O31" s="5"/>
      <c r="P31" s="5"/>
      <c r="Q31" s="5"/>
    </row>
    <row r="32" spans="2:17" ht="15.75" customHeight="1">
      <c r="B32" s="300">
        <f t="shared" si="3"/>
        <v>0</v>
      </c>
      <c r="C32" s="535">
        <f>SUMIFS($J$63:$J$139,E63:E139,"*Yes*",$B$63:$B$139,"*"&amp;$B$32&amp;"*")</f>
        <v>0</v>
      </c>
      <c r="D32" s="535">
        <f>SUMIFS($J$63:$J$139,F63:F139,"*Yes*",$B$63:$B$139,"*"&amp;$B$32&amp;"*")</f>
        <v>0</v>
      </c>
      <c r="E32" s="535">
        <f>SUMIFS($J$63:$J$139,G63:G139,"*Yes*",$B$63:$B$139,"*"&amp;$B$32&amp;"*")</f>
        <v>0</v>
      </c>
      <c r="F32" s="535">
        <f>SUMIFS($J$63:$J$139,H63:H139,"*Yes*",$B$63:$B$139,"*"&amp;$B$32&amp;"*")</f>
        <v>0</v>
      </c>
      <c r="G32" s="535">
        <f>SUMIFS($J$63:$J$139,I63:I139,"*Yes*",$B$63:$B$139,"*"&amp;$B$32&amp;"*")</f>
        <v>0</v>
      </c>
      <c r="H32" s="102">
        <f t="shared" si="2"/>
        <v>0</v>
      </c>
      <c r="I32" s="70"/>
      <c r="J32" s="665"/>
      <c r="K32" s="5"/>
      <c r="L32" s="5"/>
      <c r="M32" s="5"/>
      <c r="N32" s="5"/>
      <c r="O32" s="5"/>
      <c r="P32" s="5"/>
      <c r="Q32" s="5"/>
    </row>
    <row r="33" spans="2:18" ht="15.75" customHeight="1">
      <c r="B33" s="300">
        <f t="shared" si="3"/>
        <v>0</v>
      </c>
      <c r="C33" s="535">
        <f>SUMIFS($J$63:$J$139,E63:E139,"*Yes*",$B$63:$B$139,"*"&amp;$B$33&amp;"*")</f>
        <v>0</v>
      </c>
      <c r="D33" s="535">
        <f>SUMIFS($J$63:$J$139,F63:F139,"*Yes*",$B$63:$B$139,"*"&amp;$B$33&amp;"*")</f>
        <v>0</v>
      </c>
      <c r="E33" s="535">
        <f>SUMIFS($J$63:$J$139,G63:G139,"*Yes*",$B$63:$B$139,"*"&amp;$B$33&amp;"*")</f>
        <v>0</v>
      </c>
      <c r="F33" s="535">
        <f>SUMIFS($J$63:$J$139,H63:H139,"*Yes*",$B$63:$B$139,"*"&amp;$B$33&amp;"*")</f>
        <v>0</v>
      </c>
      <c r="G33" s="535">
        <f>SUMIFS($J$63:$J$139,I63:I139,"*Yes*",$B$63:$B$139,"*"&amp;$B$33&amp;"*")</f>
        <v>0</v>
      </c>
      <c r="H33" s="102">
        <f t="shared" si="2"/>
        <v>0</v>
      </c>
      <c r="I33" s="70"/>
      <c r="J33" s="665"/>
      <c r="K33" s="5"/>
      <c r="L33" s="5"/>
      <c r="M33" s="5"/>
      <c r="N33" s="5"/>
      <c r="O33" s="5"/>
      <c r="P33" s="5"/>
      <c r="Q33" s="5"/>
      <c r="R33" s="507"/>
    </row>
    <row r="34" spans="2:18" ht="15.75" customHeight="1">
      <c r="B34" s="300">
        <f t="shared" si="3"/>
        <v>0</v>
      </c>
      <c r="C34" s="535">
        <f>SUMIFS($J$63:$J$139,E63:E139,"*Yes*",$B$63:$B$139,"*"&amp;$B$34&amp;"*")</f>
        <v>0</v>
      </c>
      <c r="D34" s="535">
        <f>SUMIFS($J$63:$J$139,F63:F139,"*Yes*",$B$63:$B$139,"*"&amp;$B$34&amp;"*")</f>
        <v>0</v>
      </c>
      <c r="E34" s="535">
        <f>SUMIFS($J$63:$J$139,G63:G139,"*Yes*",$B$63:$B$139,"*"&amp;$B$34&amp;"*")</f>
        <v>0</v>
      </c>
      <c r="F34" s="535">
        <f>SUMIFS($J$63:$J$139,H63:H139,"*Yes*",$B$63:$B$139,"*"&amp;$B$34&amp;"*")</f>
        <v>0</v>
      </c>
      <c r="G34" s="535">
        <f>SUMIFS($J$63:$J$139,I63:I139,"*Yes*",$B$63:$B$139,"*"&amp;$B$34&amp;"*")</f>
        <v>0</v>
      </c>
      <c r="H34" s="102">
        <f t="shared" si="2"/>
        <v>0</v>
      </c>
      <c r="I34" s="70"/>
      <c r="J34" s="665"/>
      <c r="K34" s="5"/>
      <c r="L34" s="5"/>
      <c r="M34" s="5"/>
      <c r="N34" s="5"/>
      <c r="O34" s="5"/>
      <c r="P34" s="5"/>
      <c r="Q34" s="5"/>
      <c r="R34" s="507"/>
    </row>
    <row r="35" spans="2:18" ht="15.75" customHeight="1">
      <c r="B35" s="300">
        <f t="shared" si="3"/>
        <v>0</v>
      </c>
      <c r="C35" s="535">
        <f>SUMIFS($J$63:$J$139,E63:E139,"*Yes*",$B$63:$B$139,"*"&amp;$B$35&amp;"*")</f>
        <v>0</v>
      </c>
      <c r="D35" s="535">
        <f>SUMIFS($J$63:$J$139,F63:F139,"*Yes*",$B$63:$B$139,"*"&amp;$B$35&amp;"*")</f>
        <v>0</v>
      </c>
      <c r="E35" s="535">
        <f>SUMIFS($J$63:$J$139,G63:G139,"*Yes*",$B$63:$B$139,"*"&amp;$B$35&amp;"*")</f>
        <v>0</v>
      </c>
      <c r="F35" s="535">
        <f>SUMIFS($J$63:$J$139,H63:H139,"*Yes*",$B$63:$B$139,"*"&amp;$B$35&amp;"*")</f>
        <v>0</v>
      </c>
      <c r="G35" s="535">
        <f>SUMIFS($J$63:$J$139,I63:I139,"*Yes*",$B$63:$B$139,"*"&amp;$B$35&amp;"*")</f>
        <v>0</v>
      </c>
      <c r="H35" s="102">
        <f t="shared" si="2"/>
        <v>0</v>
      </c>
      <c r="I35" s="70"/>
      <c r="J35" s="665"/>
      <c r="K35" s="5"/>
      <c r="L35" s="5"/>
      <c r="M35" s="5"/>
      <c r="N35" s="5"/>
      <c r="O35" s="5"/>
      <c r="P35" s="5"/>
      <c r="Q35" s="5"/>
      <c r="R35" s="507"/>
    </row>
    <row r="36" spans="2:18" ht="15.75" customHeight="1">
      <c r="B36" s="300" t="str">
        <f>B58</f>
        <v>Other Activities</v>
      </c>
      <c r="C36" s="535">
        <f>SUMIFS($J$63:$J$139,E63:E139,"*Yes*",$B$63:$B$139,"*"&amp;$B$36&amp;"*")</f>
        <v>0</v>
      </c>
      <c r="D36" s="535">
        <f>SUMIFS($J$63:$J$139,F63:F139,"*Yes*",$B$63:$B$139,"*"&amp;$B$36&amp;"*")</f>
        <v>0</v>
      </c>
      <c r="E36" s="535">
        <f>SUMIFS($J$63:$J$139,G63:G139,"*Yes*",$B$63:$B$139,"*"&amp;$B$36&amp;"*")</f>
        <v>0</v>
      </c>
      <c r="F36" s="535">
        <f>SUMIFS($J$63:$J$139,H63:H139,"*Yes*",$B$63:$B$139,"*"&amp;$B$36&amp;"*")</f>
        <v>0</v>
      </c>
      <c r="G36" s="535">
        <f>SUMIFS($J$63:$J$139,I63:I139,"*Yes*",$B$63:$B$139,"*"&amp;$B$36&amp;"*")</f>
        <v>0</v>
      </c>
      <c r="H36" s="102">
        <f t="shared" si="2"/>
        <v>0</v>
      </c>
      <c r="I36" s="70"/>
      <c r="J36" s="665"/>
      <c r="K36" s="5"/>
      <c r="L36" s="5"/>
      <c r="M36" s="5"/>
      <c r="N36" s="5"/>
      <c r="O36" s="5"/>
      <c r="P36" s="5"/>
      <c r="Q36" s="5"/>
      <c r="R36" s="507"/>
    </row>
    <row r="37" spans="2:18">
      <c r="B37" s="166"/>
      <c r="C37" s="167"/>
      <c r="D37" s="167"/>
      <c r="E37" s="167"/>
      <c r="F37" s="507"/>
      <c r="G37" s="507"/>
      <c r="H37" s="507"/>
      <c r="I37" s="507"/>
      <c r="J37" s="507"/>
      <c r="K37" s="507"/>
      <c r="L37" s="507"/>
      <c r="M37" s="507"/>
      <c r="N37" s="507"/>
      <c r="O37" s="507"/>
      <c r="P37" s="507"/>
      <c r="Q37" s="507"/>
      <c r="R37" s="507"/>
    </row>
    <row r="38" spans="2:18" ht="21">
      <c r="B38" s="88" t="str">
        <f>B3&amp;" Cost Inputs"</f>
        <v>Policy &amp; Regulatory Cost Inputs</v>
      </c>
      <c r="C38" s="84"/>
      <c r="D38" s="526"/>
      <c r="E38" s="85"/>
      <c r="F38" s="85"/>
      <c r="G38" s="85"/>
      <c r="H38" s="85"/>
      <c r="I38" s="85"/>
      <c r="J38" s="85"/>
      <c r="K38" s="507"/>
      <c r="L38" s="507"/>
      <c r="M38" s="507"/>
      <c r="N38" s="507"/>
      <c r="O38" s="507"/>
      <c r="P38" s="507"/>
      <c r="Q38" s="507"/>
      <c r="R38" s="507"/>
    </row>
    <row r="39" spans="2:18">
      <c r="B39" s="166"/>
      <c r="C39" s="167"/>
      <c r="D39" s="167"/>
      <c r="E39" s="167"/>
      <c r="F39" s="507"/>
      <c r="G39" s="507"/>
      <c r="H39" s="507"/>
      <c r="I39" s="507"/>
      <c r="J39" s="507"/>
      <c r="K39" s="507"/>
      <c r="L39" s="507"/>
      <c r="M39" s="507"/>
      <c r="N39" s="507"/>
      <c r="O39" s="507"/>
      <c r="P39" s="507"/>
      <c r="Q39" s="507"/>
      <c r="R39" s="507"/>
    </row>
    <row r="40" spans="2:18" ht="18" customHeight="1">
      <c r="B40" s="389" t="s">
        <v>247</v>
      </c>
      <c r="C40" s="170"/>
      <c r="D40" s="170"/>
      <c r="E40" s="527"/>
      <c r="F40" s="87"/>
      <c r="G40" s="87"/>
      <c r="H40" s="87"/>
      <c r="I40" s="5"/>
      <c r="J40" s="5"/>
      <c r="K40" s="5"/>
      <c r="L40" s="5"/>
      <c r="M40" s="5"/>
      <c r="N40" s="5"/>
      <c r="O40" s="5"/>
      <c r="P40" s="5"/>
      <c r="Q40" s="5"/>
      <c r="R40" s="507"/>
    </row>
    <row r="41" spans="2:18" ht="7" customHeight="1">
      <c r="B41" s="169"/>
      <c r="C41" s="170"/>
      <c r="D41" s="170"/>
      <c r="E41" s="524"/>
      <c r="F41" s="73"/>
      <c r="G41" s="73"/>
      <c r="H41" s="73"/>
      <c r="I41" s="73"/>
      <c r="J41" s="73"/>
      <c r="K41" s="73"/>
      <c r="L41" s="73"/>
      <c r="M41" s="73"/>
      <c r="N41" s="73"/>
      <c r="O41" s="73"/>
      <c r="P41" s="73"/>
      <c r="Q41" s="73"/>
      <c r="R41" s="61"/>
    </row>
    <row r="42" spans="2:18" s="64" customFormat="1" ht="13">
      <c r="B42" s="175" t="s">
        <v>234</v>
      </c>
      <c r="C42" s="171"/>
      <c r="D42" s="171"/>
      <c r="E42" s="63"/>
      <c r="F42" s="62"/>
      <c r="N42" s="62"/>
      <c r="O42" s="62"/>
      <c r="P42" s="62"/>
      <c r="Q42" s="62"/>
      <c r="R42" s="65"/>
    </row>
    <row r="43" spans="2:18" s="64" customFormat="1" ht="13">
      <c r="B43" s="176" t="s">
        <v>248</v>
      </c>
      <c r="C43" s="172"/>
      <c r="D43" s="172"/>
      <c r="F43" s="62"/>
      <c r="N43" s="62"/>
      <c r="O43" s="62"/>
      <c r="P43" s="62"/>
      <c r="Q43" s="62"/>
      <c r="R43" s="65"/>
    </row>
    <row r="44" spans="2:18" s="64" customFormat="1" ht="13">
      <c r="B44" s="176" t="s">
        <v>249</v>
      </c>
      <c r="C44" s="172"/>
      <c r="D44" s="172"/>
      <c r="E44" s="63"/>
      <c r="F44" s="62"/>
      <c r="N44" s="62"/>
      <c r="O44" s="62"/>
      <c r="P44" s="62"/>
      <c r="Q44" s="62"/>
      <c r="R44" s="65"/>
    </row>
    <row r="45" spans="2:18" s="64" customFormat="1" ht="13">
      <c r="B45" s="176" t="s">
        <v>250</v>
      </c>
      <c r="C45" s="173"/>
      <c r="D45" s="172"/>
      <c r="E45" s="63"/>
      <c r="F45" s="62"/>
      <c r="N45" s="62"/>
      <c r="O45" s="62"/>
      <c r="P45" s="62"/>
      <c r="Q45" s="62"/>
      <c r="R45" s="65"/>
    </row>
    <row r="46" spans="2:18" s="64" customFormat="1" ht="13">
      <c r="B46" s="176"/>
      <c r="C46" s="173"/>
      <c r="D46" s="172"/>
      <c r="E46" s="63"/>
      <c r="F46" s="62"/>
      <c r="N46" s="62"/>
      <c r="O46" s="62"/>
      <c r="P46" s="62"/>
      <c r="Q46" s="62"/>
      <c r="R46" s="65"/>
    </row>
    <row r="47" spans="2:18" s="64" customFormat="1" ht="13">
      <c r="B47" s="176"/>
      <c r="C47" s="173"/>
      <c r="D47" s="172"/>
      <c r="E47" s="63"/>
      <c r="F47" s="62"/>
      <c r="N47" s="62"/>
      <c r="O47" s="62"/>
      <c r="P47" s="62"/>
      <c r="Q47" s="62"/>
      <c r="R47" s="65"/>
    </row>
    <row r="48" spans="2:18" s="64" customFormat="1" ht="15" customHeight="1">
      <c r="B48" s="176"/>
      <c r="C48" s="173"/>
      <c r="D48" s="172"/>
      <c r="E48" s="63"/>
      <c r="F48" s="62"/>
      <c r="N48" s="62"/>
      <c r="O48" s="62"/>
      <c r="P48" s="62"/>
      <c r="Q48" s="62"/>
      <c r="R48" s="65"/>
    </row>
    <row r="49" spans="2:18" s="64" customFormat="1" ht="15" customHeight="1">
      <c r="B49" s="176"/>
      <c r="C49" s="173"/>
      <c r="D49" s="172"/>
      <c r="E49" s="63"/>
      <c r="F49" s="62"/>
      <c r="N49" s="62"/>
      <c r="O49" s="62"/>
      <c r="P49" s="62"/>
      <c r="Q49" s="62"/>
      <c r="R49" s="65"/>
    </row>
    <row r="50" spans="2:18" s="64" customFormat="1" ht="15" customHeight="1">
      <c r="B50" s="176"/>
      <c r="C50" s="173"/>
      <c r="D50" s="172"/>
      <c r="E50" s="63"/>
      <c r="F50" s="62"/>
      <c r="N50" s="62"/>
      <c r="O50" s="62"/>
      <c r="P50" s="62"/>
      <c r="Q50" s="62"/>
      <c r="R50" s="65"/>
    </row>
    <row r="51" spans="2:18" s="64" customFormat="1" ht="15" customHeight="1">
      <c r="B51" s="176"/>
      <c r="C51" s="173"/>
      <c r="D51" s="172"/>
      <c r="E51" s="63"/>
      <c r="F51" s="62"/>
      <c r="N51" s="62"/>
      <c r="O51" s="62"/>
      <c r="P51" s="62"/>
      <c r="Q51" s="62"/>
      <c r="R51" s="65"/>
    </row>
    <row r="52" spans="2:18" s="64" customFormat="1" ht="15" customHeight="1">
      <c r="B52" s="176"/>
      <c r="C52" s="173"/>
      <c r="D52" s="172"/>
      <c r="E52" s="63"/>
      <c r="F52" s="62"/>
      <c r="N52" s="62"/>
      <c r="O52" s="62"/>
      <c r="P52" s="62"/>
      <c r="Q52" s="62"/>
      <c r="R52" s="65"/>
    </row>
    <row r="53" spans="2:18" s="64" customFormat="1" ht="15" customHeight="1">
      <c r="B53" s="176"/>
      <c r="C53" s="173"/>
      <c r="D53" s="172"/>
      <c r="E53" s="63"/>
      <c r="F53" s="62"/>
      <c r="N53" s="62"/>
      <c r="O53" s="62"/>
      <c r="P53" s="62"/>
      <c r="Q53" s="62"/>
      <c r="R53" s="65"/>
    </row>
    <row r="54" spans="2:18" s="64" customFormat="1" ht="15" customHeight="1">
      <c r="B54" s="176"/>
      <c r="C54" s="173"/>
      <c r="D54" s="172"/>
      <c r="E54" s="63"/>
      <c r="F54" s="62"/>
      <c r="N54" s="62"/>
      <c r="O54" s="62"/>
      <c r="P54" s="62"/>
      <c r="Q54" s="62"/>
      <c r="R54" s="65"/>
    </row>
    <row r="55" spans="2:18" s="64" customFormat="1" ht="15" customHeight="1">
      <c r="B55" s="176"/>
      <c r="C55" s="173"/>
      <c r="D55" s="172"/>
      <c r="E55" s="63"/>
      <c r="F55" s="62"/>
      <c r="N55" s="62"/>
      <c r="O55" s="62"/>
      <c r="P55" s="62"/>
      <c r="Q55" s="62"/>
      <c r="R55" s="65"/>
    </row>
    <row r="56" spans="2:18" s="64" customFormat="1" ht="15" customHeight="1">
      <c r="B56" s="176"/>
      <c r="C56" s="173"/>
      <c r="D56" s="172"/>
      <c r="E56" s="63"/>
      <c r="F56" s="62"/>
      <c r="N56" s="62"/>
      <c r="O56" s="62"/>
      <c r="P56" s="62"/>
      <c r="Q56" s="62"/>
      <c r="R56" s="65"/>
    </row>
    <row r="57" spans="2:18" s="64" customFormat="1" ht="15" customHeight="1">
      <c r="B57" s="176"/>
      <c r="C57" s="173"/>
      <c r="D57" s="172"/>
      <c r="E57" s="63"/>
      <c r="F57" s="62"/>
      <c r="N57" s="62"/>
      <c r="O57" s="62"/>
      <c r="P57" s="62"/>
      <c r="Q57" s="62"/>
      <c r="R57" s="65"/>
    </row>
    <row r="58" spans="2:18" s="64" customFormat="1" ht="16" customHeight="1">
      <c r="B58" s="176" t="s">
        <v>239</v>
      </c>
      <c r="C58" s="386" t="s">
        <v>240</v>
      </c>
      <c r="D58" s="172"/>
      <c r="E58" s="63"/>
      <c r="F58" s="62"/>
      <c r="N58" s="62"/>
      <c r="O58" s="62"/>
      <c r="P58" s="62"/>
      <c r="Q58" s="62"/>
      <c r="R58" s="65"/>
    </row>
    <row r="59" spans="2:18" s="50" customFormat="1" ht="13">
      <c r="B59" s="49"/>
      <c r="E59" s="51"/>
      <c r="F59" s="62"/>
      <c r="G59" s="62"/>
      <c r="H59" s="62"/>
      <c r="I59" s="62"/>
      <c r="J59" s="62"/>
      <c r="K59" s="62"/>
      <c r="L59" s="62"/>
      <c r="M59" s="62"/>
      <c r="N59" s="62"/>
      <c r="O59" s="62"/>
      <c r="P59" s="62"/>
      <c r="Q59" s="62"/>
      <c r="R59" s="62"/>
    </row>
    <row r="60" spans="2:18" s="50" customFormat="1" ht="18.5">
      <c r="B60" s="157" t="s">
        <v>241</v>
      </c>
      <c r="D60" s="51"/>
      <c r="E60" s="62"/>
    </row>
    <row r="61" spans="2:18" ht="11.25" customHeight="1">
      <c r="B61" s="14"/>
      <c r="C61" s="507"/>
      <c r="D61" s="524"/>
      <c r="E61" s="68"/>
      <c r="F61" s="507"/>
      <c r="G61" s="507"/>
      <c r="H61" s="507"/>
      <c r="I61" s="507"/>
      <c r="J61" s="507"/>
      <c r="K61" s="507"/>
      <c r="L61" s="507"/>
      <c r="M61" s="507"/>
      <c r="N61" s="507"/>
      <c r="O61" s="507"/>
      <c r="P61" s="507"/>
      <c r="Q61" s="507"/>
      <c r="R61" s="507"/>
    </row>
    <row r="62" spans="2:18" s="67" customFormat="1" ht="32.9" customHeight="1">
      <c r="B62" s="66" t="s">
        <v>242</v>
      </c>
      <c r="C62" s="66" t="s">
        <v>243</v>
      </c>
      <c r="D62" s="66" t="s">
        <v>55</v>
      </c>
      <c r="E62" s="66" t="s">
        <v>59</v>
      </c>
      <c r="F62" s="66" t="s">
        <v>208</v>
      </c>
      <c r="G62" s="66" t="s">
        <v>209</v>
      </c>
      <c r="H62" s="66" t="s">
        <v>210</v>
      </c>
      <c r="I62" s="66" t="s">
        <v>211</v>
      </c>
      <c r="J62" s="66" t="s">
        <v>244</v>
      </c>
    </row>
    <row r="63" spans="2:18">
      <c r="B63" s="178"/>
      <c r="C63" s="178"/>
      <c r="D63" s="72"/>
      <c r="E63" s="72"/>
      <c r="F63" s="72"/>
      <c r="G63" s="72"/>
      <c r="H63" s="72"/>
      <c r="I63" s="72"/>
      <c r="J63" s="267"/>
      <c r="K63" s="507"/>
      <c r="L63" s="507"/>
      <c r="M63" s="507"/>
      <c r="N63" s="507"/>
      <c r="O63" s="507"/>
      <c r="P63" s="507"/>
      <c r="Q63" s="507"/>
      <c r="R63" s="507"/>
    </row>
    <row r="64" spans="2:18">
      <c r="B64" s="178"/>
      <c r="C64" s="178"/>
      <c r="D64" s="72"/>
      <c r="E64" s="72"/>
      <c r="F64" s="72"/>
      <c r="G64" s="72"/>
      <c r="H64" s="72"/>
      <c r="I64" s="72"/>
      <c r="J64" s="267"/>
      <c r="K64" s="507"/>
      <c r="L64" s="507"/>
      <c r="M64" s="507"/>
      <c r="N64" s="507"/>
      <c r="O64" s="507"/>
      <c r="P64" s="507"/>
      <c r="Q64" s="507"/>
      <c r="R64" s="507"/>
    </row>
    <row r="65" spans="2:10">
      <c r="B65" s="178"/>
      <c r="C65" s="178"/>
      <c r="D65" s="72"/>
      <c r="E65" s="72"/>
      <c r="F65" s="72"/>
      <c r="G65" s="72"/>
      <c r="H65" s="72"/>
      <c r="I65" s="72"/>
      <c r="J65" s="267"/>
    </row>
    <row r="66" spans="2:10">
      <c r="B66" s="178"/>
      <c r="C66" s="178"/>
      <c r="D66" s="72"/>
      <c r="E66" s="72"/>
      <c r="F66" s="72"/>
      <c r="G66" s="72"/>
      <c r="H66" s="72"/>
      <c r="I66" s="72"/>
      <c r="J66" s="267"/>
    </row>
    <row r="67" spans="2:10">
      <c r="B67" s="178"/>
      <c r="C67" s="178"/>
      <c r="D67" s="72"/>
      <c r="E67" s="72"/>
      <c r="F67" s="72"/>
      <c r="G67" s="72"/>
      <c r="H67" s="72"/>
      <c r="I67" s="72"/>
      <c r="J67" s="267"/>
    </row>
    <row r="68" spans="2:10">
      <c r="B68" s="178"/>
      <c r="C68" s="178"/>
      <c r="D68" s="72"/>
      <c r="E68" s="72"/>
      <c r="F68" s="72"/>
      <c r="G68" s="72"/>
      <c r="H68" s="72"/>
      <c r="I68" s="72"/>
      <c r="J68" s="267"/>
    </row>
    <row r="69" spans="2:10">
      <c r="B69" s="178"/>
      <c r="C69" s="178"/>
      <c r="D69" s="72"/>
      <c r="E69" s="72"/>
      <c r="F69" s="72"/>
      <c r="G69" s="72"/>
      <c r="H69" s="72"/>
      <c r="I69" s="72"/>
      <c r="J69" s="267"/>
    </row>
    <row r="70" spans="2:10">
      <c r="B70" s="178"/>
      <c r="C70" s="178"/>
      <c r="D70" s="72"/>
      <c r="E70" s="72"/>
      <c r="F70" s="72"/>
      <c r="G70" s="72"/>
      <c r="H70" s="72"/>
      <c r="I70" s="72"/>
      <c r="J70" s="267"/>
    </row>
    <row r="71" spans="2:10">
      <c r="B71" s="178"/>
      <c r="C71" s="178"/>
      <c r="D71" s="72"/>
      <c r="E71" s="72"/>
      <c r="F71" s="72"/>
      <c r="G71" s="72"/>
      <c r="H71" s="72"/>
      <c r="I71" s="72"/>
      <c r="J71" s="267"/>
    </row>
    <row r="72" spans="2:10">
      <c r="B72" s="178"/>
      <c r="C72" s="178"/>
      <c r="D72" s="72"/>
      <c r="E72" s="72"/>
      <c r="F72" s="72"/>
      <c r="G72" s="72"/>
      <c r="H72" s="72"/>
      <c r="I72" s="72"/>
      <c r="J72" s="267"/>
    </row>
    <row r="73" spans="2:10">
      <c r="B73" s="178"/>
      <c r="C73" s="178"/>
      <c r="D73" s="72"/>
      <c r="E73" s="72"/>
      <c r="F73" s="72"/>
      <c r="G73" s="72"/>
      <c r="H73" s="72"/>
      <c r="I73" s="72"/>
      <c r="J73" s="267"/>
    </row>
    <row r="74" spans="2:10">
      <c r="B74" s="178"/>
      <c r="C74" s="178"/>
      <c r="D74" s="72"/>
      <c r="E74" s="72"/>
      <c r="F74" s="72"/>
      <c r="G74" s="72"/>
      <c r="H74" s="72"/>
      <c r="I74" s="72"/>
      <c r="J74" s="267"/>
    </row>
    <row r="75" spans="2:10">
      <c r="B75" s="178"/>
      <c r="C75" s="178"/>
      <c r="D75" s="72"/>
      <c r="E75" s="72"/>
      <c r="F75" s="72"/>
      <c r="G75" s="72"/>
      <c r="H75" s="72"/>
      <c r="I75" s="72"/>
      <c r="J75" s="267"/>
    </row>
    <row r="76" spans="2:10">
      <c r="B76" s="178"/>
      <c r="C76" s="178"/>
      <c r="D76" s="72"/>
      <c r="E76" s="72"/>
      <c r="F76" s="72"/>
      <c r="G76" s="72"/>
      <c r="H76" s="72"/>
      <c r="I76" s="72"/>
      <c r="J76" s="267"/>
    </row>
    <row r="77" spans="2:10">
      <c r="B77" s="178"/>
      <c r="C77" s="178"/>
      <c r="D77" s="72"/>
      <c r="E77" s="72"/>
      <c r="F77" s="72"/>
      <c r="G77" s="72"/>
      <c r="H77" s="72"/>
      <c r="I77" s="72"/>
      <c r="J77" s="267"/>
    </row>
    <row r="78" spans="2:10">
      <c r="B78" s="178"/>
      <c r="C78" s="178"/>
      <c r="D78" s="72"/>
      <c r="E78" s="72"/>
      <c r="F78" s="72"/>
      <c r="G78" s="72"/>
      <c r="H78" s="72"/>
      <c r="I78" s="72"/>
      <c r="J78" s="267"/>
    </row>
    <row r="79" spans="2:10">
      <c r="B79" s="178"/>
      <c r="C79" s="178"/>
      <c r="D79" s="72"/>
      <c r="E79" s="72"/>
      <c r="F79" s="72"/>
      <c r="G79" s="72"/>
      <c r="H79" s="72"/>
      <c r="I79" s="72"/>
      <c r="J79" s="267"/>
    </row>
    <row r="80" spans="2:10">
      <c r="B80" s="178"/>
      <c r="C80" s="178"/>
      <c r="D80" s="72"/>
      <c r="E80" s="72"/>
      <c r="F80" s="72"/>
      <c r="G80" s="72"/>
      <c r="H80" s="72"/>
      <c r="I80" s="72"/>
      <c r="J80" s="267"/>
    </row>
    <row r="81" spans="2:10">
      <c r="B81" s="178"/>
      <c r="C81" s="178"/>
      <c r="D81" s="72"/>
      <c r="E81" s="72"/>
      <c r="F81" s="72"/>
      <c r="G81" s="72"/>
      <c r="H81" s="72"/>
      <c r="I81" s="72"/>
      <c r="J81" s="267"/>
    </row>
    <row r="82" spans="2:10">
      <c r="B82" s="178"/>
      <c r="C82" s="178"/>
      <c r="D82" s="72"/>
      <c r="E82" s="72"/>
      <c r="F82" s="72"/>
      <c r="G82" s="72"/>
      <c r="H82" s="72"/>
      <c r="I82" s="72"/>
      <c r="J82" s="267"/>
    </row>
    <row r="83" spans="2:10">
      <c r="B83" s="178"/>
      <c r="C83" s="178"/>
      <c r="D83" s="72"/>
      <c r="E83" s="72"/>
      <c r="F83" s="72"/>
      <c r="G83" s="72"/>
      <c r="H83" s="72"/>
      <c r="I83" s="72"/>
      <c r="J83" s="267"/>
    </row>
    <row r="84" spans="2:10">
      <c r="B84" s="178"/>
      <c r="C84" s="178"/>
      <c r="D84" s="72"/>
      <c r="E84" s="72"/>
      <c r="F84" s="72"/>
      <c r="G84" s="72"/>
      <c r="H84" s="72"/>
      <c r="I84" s="72"/>
      <c r="J84" s="267"/>
    </row>
    <row r="85" spans="2:10">
      <c r="B85" s="178"/>
      <c r="C85" s="178"/>
      <c r="D85" s="72"/>
      <c r="E85" s="72"/>
      <c r="F85" s="72"/>
      <c r="G85" s="72"/>
      <c r="H85" s="72"/>
      <c r="I85" s="72"/>
      <c r="J85" s="267"/>
    </row>
    <row r="86" spans="2:10">
      <c r="B86" s="178"/>
      <c r="C86" s="178"/>
      <c r="D86" s="72"/>
      <c r="E86" s="72"/>
      <c r="F86" s="72"/>
      <c r="G86" s="72"/>
      <c r="H86" s="72"/>
      <c r="I86" s="72"/>
      <c r="J86" s="267"/>
    </row>
    <row r="87" spans="2:10">
      <c r="B87" s="178"/>
      <c r="C87" s="178"/>
      <c r="D87" s="72"/>
      <c r="E87" s="72"/>
      <c r="F87" s="72"/>
      <c r="G87" s="72"/>
      <c r="H87" s="72"/>
      <c r="I87" s="72"/>
      <c r="J87" s="267"/>
    </row>
    <row r="88" spans="2:10">
      <c r="B88" s="178"/>
      <c r="C88" s="178"/>
      <c r="D88" s="72"/>
      <c r="E88" s="72"/>
      <c r="F88" s="72"/>
      <c r="G88" s="72"/>
      <c r="H88" s="72"/>
      <c r="I88" s="72"/>
      <c r="J88" s="267"/>
    </row>
    <row r="89" spans="2:10">
      <c r="B89" s="178"/>
      <c r="C89" s="178"/>
      <c r="D89" s="72"/>
      <c r="E89" s="72"/>
      <c r="F89" s="72"/>
      <c r="G89" s="72"/>
      <c r="H89" s="72"/>
      <c r="I89" s="72"/>
      <c r="J89" s="267"/>
    </row>
    <row r="90" spans="2:10">
      <c r="B90" s="178"/>
      <c r="C90" s="178"/>
      <c r="D90" s="72"/>
      <c r="E90" s="72"/>
      <c r="F90" s="72"/>
      <c r="G90" s="72"/>
      <c r="H90" s="72"/>
      <c r="I90" s="72"/>
      <c r="J90" s="267"/>
    </row>
    <row r="91" spans="2:10">
      <c r="B91" s="178"/>
      <c r="C91" s="178"/>
      <c r="D91" s="72"/>
      <c r="E91" s="72"/>
      <c r="F91" s="72"/>
      <c r="G91" s="72"/>
      <c r="H91" s="72"/>
      <c r="I91" s="72"/>
      <c r="J91" s="267"/>
    </row>
    <row r="92" spans="2:10">
      <c r="B92" s="178"/>
      <c r="C92" s="178"/>
      <c r="D92" s="72"/>
      <c r="E92" s="72"/>
      <c r="F92" s="72"/>
      <c r="G92" s="72"/>
      <c r="H92" s="72"/>
      <c r="I92" s="72"/>
      <c r="J92" s="267"/>
    </row>
    <row r="93" spans="2:10">
      <c r="B93" s="178"/>
      <c r="C93" s="178"/>
      <c r="D93" s="72"/>
      <c r="E93" s="72"/>
      <c r="F93" s="72"/>
      <c r="G93" s="72"/>
      <c r="H93" s="72"/>
      <c r="I93" s="72"/>
      <c r="J93" s="267"/>
    </row>
    <row r="94" spans="2:10">
      <c r="B94" s="178"/>
      <c r="C94" s="178"/>
      <c r="D94" s="72"/>
      <c r="E94" s="72"/>
      <c r="F94" s="72"/>
      <c r="G94" s="72"/>
      <c r="H94" s="72"/>
      <c r="I94" s="72"/>
      <c r="J94" s="267"/>
    </row>
    <row r="95" spans="2:10">
      <c r="B95" s="178"/>
      <c r="C95" s="178"/>
      <c r="D95" s="72"/>
      <c r="E95" s="72"/>
      <c r="F95" s="72"/>
      <c r="G95" s="72"/>
      <c r="H95" s="72"/>
      <c r="I95" s="72"/>
      <c r="J95" s="267"/>
    </row>
    <row r="96" spans="2:10">
      <c r="B96" s="178"/>
      <c r="C96" s="178"/>
      <c r="D96" s="72"/>
      <c r="E96" s="72"/>
      <c r="F96" s="72"/>
      <c r="G96" s="72"/>
      <c r="H96" s="72"/>
      <c r="I96" s="72"/>
      <c r="J96" s="267"/>
    </row>
    <row r="97" spans="2:10">
      <c r="B97" s="178"/>
      <c r="C97" s="178"/>
      <c r="D97" s="72"/>
      <c r="E97" s="72"/>
      <c r="F97" s="72"/>
      <c r="G97" s="72"/>
      <c r="H97" s="72"/>
      <c r="I97" s="72"/>
      <c r="J97" s="267"/>
    </row>
    <row r="98" spans="2:10">
      <c r="B98" s="178"/>
      <c r="C98" s="178"/>
      <c r="D98" s="72"/>
      <c r="E98" s="72"/>
      <c r="F98" s="72"/>
      <c r="G98" s="72"/>
      <c r="H98" s="72"/>
      <c r="I98" s="72"/>
      <c r="J98" s="267"/>
    </row>
    <row r="99" spans="2:10">
      <c r="B99" s="178"/>
      <c r="C99" s="178"/>
      <c r="D99" s="72"/>
      <c r="E99" s="72"/>
      <c r="F99" s="72"/>
      <c r="G99" s="72"/>
      <c r="H99" s="72"/>
      <c r="I99" s="72"/>
      <c r="J99" s="267"/>
    </row>
    <row r="100" spans="2:10">
      <c r="B100" s="178"/>
      <c r="C100" s="178"/>
      <c r="D100" s="72"/>
      <c r="E100" s="72"/>
      <c r="F100" s="72"/>
      <c r="G100" s="72"/>
      <c r="H100" s="72"/>
      <c r="I100" s="72"/>
      <c r="J100" s="267"/>
    </row>
    <row r="101" spans="2:10">
      <c r="B101" s="178"/>
      <c r="C101" s="178"/>
      <c r="D101" s="72"/>
      <c r="E101" s="72"/>
      <c r="F101" s="72"/>
      <c r="G101" s="72"/>
      <c r="H101" s="72"/>
      <c r="I101" s="72"/>
      <c r="J101" s="267"/>
    </row>
    <row r="102" spans="2:10">
      <c r="B102" s="178"/>
      <c r="C102" s="178"/>
      <c r="D102" s="72"/>
      <c r="E102" s="72"/>
      <c r="F102" s="72"/>
      <c r="G102" s="72"/>
      <c r="H102" s="72"/>
      <c r="I102" s="72"/>
      <c r="J102" s="267"/>
    </row>
    <row r="103" spans="2:10">
      <c r="B103" s="178"/>
      <c r="C103" s="178"/>
      <c r="D103" s="72"/>
      <c r="E103" s="72"/>
      <c r="F103" s="72"/>
      <c r="G103" s="72"/>
      <c r="H103" s="72"/>
      <c r="I103" s="72"/>
      <c r="J103" s="267"/>
    </row>
    <row r="104" spans="2:10">
      <c r="B104" s="178"/>
      <c r="C104" s="178"/>
      <c r="D104" s="72"/>
      <c r="E104" s="72"/>
      <c r="F104" s="72"/>
      <c r="G104" s="72"/>
      <c r="H104" s="72"/>
      <c r="I104" s="72"/>
      <c r="J104" s="267"/>
    </row>
    <row r="105" spans="2:10">
      <c r="B105" s="178"/>
      <c r="C105" s="178"/>
      <c r="D105" s="72"/>
      <c r="E105" s="72"/>
      <c r="F105" s="72"/>
      <c r="G105" s="72"/>
      <c r="H105" s="72"/>
      <c r="I105" s="72"/>
      <c r="J105" s="267"/>
    </row>
    <row r="106" spans="2:10">
      <c r="B106" s="178"/>
      <c r="C106" s="178"/>
      <c r="D106" s="72"/>
      <c r="E106" s="72"/>
      <c r="F106" s="72"/>
      <c r="G106" s="72"/>
      <c r="H106" s="72"/>
      <c r="I106" s="72"/>
      <c r="J106" s="267"/>
    </row>
    <row r="107" spans="2:10">
      <c r="B107" s="178"/>
      <c r="C107" s="178"/>
      <c r="D107" s="72"/>
      <c r="E107" s="72"/>
      <c r="F107" s="72"/>
      <c r="G107" s="72"/>
      <c r="H107" s="72"/>
      <c r="I107" s="72"/>
      <c r="J107" s="267"/>
    </row>
    <row r="108" spans="2:10">
      <c r="B108" s="178"/>
      <c r="C108" s="178"/>
      <c r="D108" s="72"/>
      <c r="E108" s="72"/>
      <c r="F108" s="72"/>
      <c r="G108" s="72"/>
      <c r="H108" s="72"/>
      <c r="I108" s="72"/>
      <c r="J108" s="267"/>
    </row>
    <row r="109" spans="2:10">
      <c r="B109" s="178"/>
      <c r="C109" s="178"/>
      <c r="D109" s="72"/>
      <c r="E109" s="72"/>
      <c r="F109" s="72"/>
      <c r="G109" s="72"/>
      <c r="H109" s="72"/>
      <c r="I109" s="72"/>
      <c r="J109" s="267"/>
    </row>
    <row r="110" spans="2:10">
      <c r="B110" s="178"/>
      <c r="C110" s="178"/>
      <c r="D110" s="72"/>
      <c r="E110" s="72"/>
      <c r="F110" s="72"/>
      <c r="G110" s="72"/>
      <c r="H110" s="72"/>
      <c r="I110" s="72"/>
      <c r="J110" s="267"/>
    </row>
    <row r="111" spans="2:10">
      <c r="B111" s="178"/>
      <c r="C111" s="178"/>
      <c r="D111" s="72"/>
      <c r="E111" s="72"/>
      <c r="F111" s="72"/>
      <c r="G111" s="72"/>
      <c r="H111" s="72"/>
      <c r="I111" s="72"/>
      <c r="J111" s="267"/>
    </row>
    <row r="112" spans="2:10">
      <c r="B112" s="178"/>
      <c r="C112" s="178"/>
      <c r="D112" s="72"/>
      <c r="E112" s="72"/>
      <c r="F112" s="72"/>
      <c r="G112" s="72"/>
      <c r="H112" s="72"/>
      <c r="I112" s="72"/>
      <c r="J112" s="267"/>
    </row>
    <row r="113" spans="2:10">
      <c r="B113" s="178"/>
      <c r="C113" s="178"/>
      <c r="D113" s="72"/>
      <c r="E113" s="72"/>
      <c r="F113" s="72"/>
      <c r="G113" s="72"/>
      <c r="H113" s="72"/>
      <c r="I113" s="72"/>
      <c r="J113" s="267"/>
    </row>
    <row r="114" spans="2:10">
      <c r="B114" s="178"/>
      <c r="C114" s="178"/>
      <c r="D114" s="72"/>
      <c r="E114" s="72"/>
      <c r="F114" s="72"/>
      <c r="G114" s="72"/>
      <c r="H114" s="72"/>
      <c r="I114" s="72"/>
      <c r="J114" s="267"/>
    </row>
    <row r="115" spans="2:10">
      <c r="B115" s="178"/>
      <c r="C115" s="178"/>
      <c r="D115" s="72"/>
      <c r="E115" s="72"/>
      <c r="F115" s="72"/>
      <c r="G115" s="72"/>
      <c r="H115" s="72"/>
      <c r="I115" s="72"/>
      <c r="J115" s="267"/>
    </row>
    <row r="116" spans="2:10">
      <c r="B116" s="178"/>
      <c r="C116" s="178"/>
      <c r="D116" s="72"/>
      <c r="E116" s="72"/>
      <c r="F116" s="72"/>
      <c r="G116" s="72"/>
      <c r="H116" s="72"/>
      <c r="I116" s="72"/>
      <c r="J116" s="267"/>
    </row>
    <row r="117" spans="2:10">
      <c r="B117" s="178"/>
      <c r="C117" s="178"/>
      <c r="D117" s="72"/>
      <c r="E117" s="72"/>
      <c r="F117" s="72"/>
      <c r="G117" s="72"/>
      <c r="H117" s="72"/>
      <c r="I117" s="72"/>
      <c r="J117" s="267"/>
    </row>
    <row r="118" spans="2:10">
      <c r="B118" s="178"/>
      <c r="C118" s="178"/>
      <c r="D118" s="72"/>
      <c r="E118" s="72"/>
      <c r="F118" s="72"/>
      <c r="G118" s="72"/>
      <c r="H118" s="72"/>
      <c r="I118" s="72"/>
      <c r="J118" s="267"/>
    </row>
    <row r="119" spans="2:10">
      <c r="B119" s="178"/>
      <c r="C119" s="178"/>
      <c r="D119" s="72"/>
      <c r="E119" s="72"/>
      <c r="F119" s="72"/>
      <c r="G119" s="72"/>
      <c r="H119" s="72"/>
      <c r="I119" s="72"/>
      <c r="J119" s="267"/>
    </row>
    <row r="120" spans="2:10">
      <c r="B120" s="178"/>
      <c r="C120" s="178"/>
      <c r="D120" s="72"/>
      <c r="E120" s="72"/>
      <c r="F120" s="72"/>
      <c r="G120" s="72"/>
      <c r="H120" s="72"/>
      <c r="I120" s="72"/>
      <c r="J120" s="267"/>
    </row>
    <row r="121" spans="2:10">
      <c r="B121" s="178"/>
      <c r="C121" s="178"/>
      <c r="D121" s="72"/>
      <c r="E121" s="72"/>
      <c r="F121" s="72"/>
      <c r="G121" s="72"/>
      <c r="H121" s="72"/>
      <c r="I121" s="72"/>
      <c r="J121" s="267"/>
    </row>
    <row r="122" spans="2:10">
      <c r="B122" s="178"/>
      <c r="C122" s="178"/>
      <c r="D122" s="72"/>
      <c r="E122" s="72"/>
      <c r="F122" s="72"/>
      <c r="G122" s="72"/>
      <c r="H122" s="72"/>
      <c r="I122" s="72"/>
      <c r="J122" s="267"/>
    </row>
    <row r="123" spans="2:10">
      <c r="B123" s="178"/>
      <c r="C123" s="178"/>
      <c r="D123" s="72"/>
      <c r="E123" s="72"/>
      <c r="F123" s="72"/>
      <c r="G123" s="72"/>
      <c r="H123" s="72"/>
      <c r="I123" s="72"/>
      <c r="J123" s="267"/>
    </row>
    <row r="124" spans="2:10">
      <c r="B124" s="178"/>
      <c r="C124" s="178"/>
      <c r="D124" s="72"/>
      <c r="E124" s="72"/>
      <c r="F124" s="72"/>
      <c r="G124" s="72"/>
      <c r="H124" s="72"/>
      <c r="I124" s="72"/>
      <c r="J124" s="267"/>
    </row>
    <row r="125" spans="2:10">
      <c r="B125" s="178"/>
      <c r="C125" s="178"/>
      <c r="D125" s="72"/>
      <c r="E125" s="72"/>
      <c r="F125" s="72"/>
      <c r="G125" s="72"/>
      <c r="H125" s="72"/>
      <c r="I125" s="72"/>
      <c r="J125" s="267"/>
    </row>
    <row r="126" spans="2:10">
      <c r="B126" s="178"/>
      <c r="C126" s="178"/>
      <c r="D126" s="72"/>
      <c r="E126" s="72"/>
      <c r="F126" s="72"/>
      <c r="G126" s="72"/>
      <c r="H126" s="72"/>
      <c r="I126" s="72"/>
      <c r="J126" s="267"/>
    </row>
    <row r="127" spans="2:10">
      <c r="B127" s="178"/>
      <c r="C127" s="178"/>
      <c r="D127" s="72"/>
      <c r="E127" s="72"/>
      <c r="F127" s="72"/>
      <c r="G127" s="72"/>
      <c r="H127" s="72"/>
      <c r="I127" s="72"/>
      <c r="J127" s="267"/>
    </row>
    <row r="128" spans="2:10">
      <c r="B128" s="178"/>
      <c r="C128" s="178"/>
      <c r="D128" s="72"/>
      <c r="E128" s="72"/>
      <c r="F128" s="72"/>
      <c r="G128" s="72"/>
      <c r="H128" s="72"/>
      <c r="I128" s="72"/>
      <c r="J128" s="267"/>
    </row>
    <row r="129" spans="2:10">
      <c r="B129" s="178"/>
      <c r="C129" s="178"/>
      <c r="D129" s="72"/>
      <c r="E129" s="72"/>
      <c r="F129" s="72"/>
      <c r="G129" s="72"/>
      <c r="H129" s="72"/>
      <c r="I129" s="72"/>
      <c r="J129" s="267"/>
    </row>
    <row r="130" spans="2:10">
      <c r="B130" s="178"/>
      <c r="C130" s="178"/>
      <c r="D130" s="72"/>
      <c r="E130" s="72"/>
      <c r="F130" s="72"/>
      <c r="G130" s="72"/>
      <c r="H130" s="72"/>
      <c r="I130" s="72"/>
      <c r="J130" s="267"/>
    </row>
    <row r="131" spans="2:10">
      <c r="B131" s="178"/>
      <c r="C131" s="178"/>
      <c r="D131" s="72"/>
      <c r="E131" s="72"/>
      <c r="F131" s="72"/>
      <c r="G131" s="72"/>
      <c r="H131" s="72"/>
      <c r="I131" s="72"/>
      <c r="J131" s="267"/>
    </row>
    <row r="132" spans="2:10">
      <c r="B132" s="178"/>
      <c r="C132" s="178"/>
      <c r="D132" s="72"/>
      <c r="E132" s="72"/>
      <c r="F132" s="72"/>
      <c r="G132" s="72"/>
      <c r="H132" s="72"/>
      <c r="I132" s="72"/>
      <c r="J132" s="267"/>
    </row>
    <row r="133" spans="2:10">
      <c r="B133" s="178"/>
      <c r="C133" s="178"/>
      <c r="D133" s="72"/>
      <c r="E133" s="72"/>
      <c r="F133" s="72"/>
      <c r="G133" s="72"/>
      <c r="H133" s="72"/>
      <c r="I133" s="72"/>
      <c r="J133" s="267"/>
    </row>
    <row r="134" spans="2:10">
      <c r="B134" s="178"/>
      <c r="C134" s="178"/>
      <c r="D134" s="72"/>
      <c r="E134" s="72"/>
      <c r="F134" s="72"/>
      <c r="G134" s="72"/>
      <c r="H134" s="72"/>
      <c r="I134" s="72"/>
      <c r="J134" s="267"/>
    </row>
    <row r="135" spans="2:10">
      <c r="B135" s="178"/>
      <c r="C135" s="178"/>
      <c r="D135" s="72"/>
      <c r="E135" s="72"/>
      <c r="F135" s="72"/>
      <c r="G135" s="72"/>
      <c r="H135" s="72"/>
      <c r="I135" s="72"/>
      <c r="J135" s="267"/>
    </row>
    <row r="136" spans="2:10">
      <c r="B136" s="178"/>
      <c r="C136" s="178"/>
      <c r="D136" s="72"/>
      <c r="E136" s="72"/>
      <c r="F136" s="72"/>
      <c r="G136" s="72"/>
      <c r="H136" s="72"/>
      <c r="I136" s="72"/>
      <c r="J136" s="267"/>
    </row>
    <row r="137" spans="2:10">
      <c r="B137" s="178"/>
      <c r="C137" s="178"/>
      <c r="D137" s="72"/>
      <c r="E137" s="72"/>
      <c r="F137" s="72"/>
      <c r="G137" s="72"/>
      <c r="H137" s="72"/>
      <c r="I137" s="72"/>
      <c r="J137" s="267"/>
    </row>
    <row r="138" spans="2:10">
      <c r="B138" s="178"/>
      <c r="C138" s="178"/>
      <c r="D138" s="72"/>
      <c r="E138" s="72"/>
      <c r="F138" s="72"/>
      <c r="G138" s="72"/>
      <c r="H138" s="72"/>
      <c r="I138" s="72"/>
      <c r="J138" s="267"/>
    </row>
    <row r="139" spans="2:10">
      <c r="B139" s="178"/>
      <c r="C139" s="178"/>
      <c r="D139" s="72"/>
      <c r="E139" s="72"/>
      <c r="F139" s="72"/>
      <c r="G139" s="72"/>
      <c r="H139" s="72"/>
      <c r="I139" s="72"/>
      <c r="J139" s="267"/>
    </row>
    <row r="140" spans="2:10">
      <c r="B140" s="536"/>
      <c r="C140" s="536"/>
      <c r="D140" s="507"/>
      <c r="F140" s="507"/>
      <c r="G140" s="507"/>
      <c r="H140" s="507"/>
      <c r="I140" s="507"/>
      <c r="J140" s="507"/>
    </row>
  </sheetData>
  <mergeCells count="1">
    <mergeCell ref="J12:J36"/>
  </mergeCells>
  <phoneticPr fontId="18" type="noConversion"/>
  <dataValidations count="3">
    <dataValidation type="list" allowBlank="1" showInputMessage="1" showErrorMessage="1" sqref="D63:D139" xr:uid="{B7BB4712-81E8-4984-B7FB-2AFBBA4D23F5}">
      <formula1>"Introduction/Transition, Ongoing"</formula1>
    </dataValidation>
    <dataValidation type="list" allowBlank="1" showInputMessage="1" showErrorMessage="1" sqref="E63:I139" xr:uid="{3604938B-7738-4C19-9091-59687224D021}">
      <formula1>"Yes, No"</formula1>
    </dataValidation>
    <dataValidation type="list" allowBlank="1" showInputMessage="1" showErrorMessage="1" sqref="B63:B139" xr:uid="{42BC92E3-3DB5-438D-BFFB-ECF7D087A332}">
      <formula1>$B$43:$B$58</formula1>
    </dataValidation>
  </dataValidation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DD29-3CAE-A54C-83BC-52FEF575A479}">
  <sheetPr>
    <tabColor theme="9" tint="0.79998168889431442"/>
  </sheetPr>
  <dimension ref="B2:X74"/>
  <sheetViews>
    <sheetView showGridLines="0" topLeftCell="A26" zoomScale="84" zoomScaleNormal="110" workbookViewId="0">
      <selection activeCell="J33" sqref="J33"/>
    </sheetView>
  </sheetViews>
  <sheetFormatPr defaultColWidth="8.81640625" defaultRowHeight="16"/>
  <cols>
    <col min="1" max="1" width="2.54296875" style="1" customWidth="1"/>
    <col min="2" max="2" width="44" style="1" customWidth="1"/>
    <col min="3" max="8" width="19.453125" style="1" customWidth="1"/>
    <col min="9" max="9" width="1.81640625" style="1" customWidth="1"/>
    <col min="10" max="10" width="83.1796875" style="1" customWidth="1"/>
    <col min="11" max="19" width="8.81640625" style="1"/>
    <col min="20" max="20" width="20.453125" style="1" customWidth="1"/>
    <col min="21" max="21" width="13.1796875" style="1" customWidth="1"/>
    <col min="22" max="22" width="18" style="1" customWidth="1"/>
    <col min="23" max="23" width="11.453125" style="1" customWidth="1"/>
    <col min="24" max="24" width="11.1796875" style="1" customWidth="1"/>
    <col min="25" max="16384" width="8.81640625" style="1"/>
  </cols>
  <sheetData>
    <row r="2" spans="2:21">
      <c r="B2" s="2" t="str">
        <f>IF(ISBLANK('Base Inputs'!$C$7),'Base Inputs'!$C$5&amp;" - MMS Introduction &amp; Scale-up Costing", 'Base Inputs'!$C$7&amp;", "&amp;'Base Inputs'!$C$5&amp;" - MMS Introduction &amp; Scale-up Costing")</f>
        <v>Ethiopia - MMS Introduction &amp; Scale-up Costing</v>
      </c>
      <c r="C2" s="507"/>
      <c r="D2" s="507"/>
      <c r="E2" s="306" t="s">
        <v>121</v>
      </c>
      <c r="F2" s="307" t="s">
        <v>122</v>
      </c>
      <c r="G2" s="308" t="s">
        <v>197</v>
      </c>
      <c r="H2" s="507"/>
      <c r="I2" s="507"/>
      <c r="J2" s="507"/>
      <c r="K2" s="507"/>
      <c r="L2" s="507"/>
      <c r="M2" s="507"/>
      <c r="N2" s="507"/>
      <c r="O2" s="507"/>
      <c r="P2" s="507"/>
      <c r="Q2" s="507"/>
      <c r="R2" s="507"/>
      <c r="S2" s="507"/>
      <c r="T2" s="507"/>
      <c r="U2" s="507"/>
    </row>
    <row r="3" spans="2:21" ht="23.5">
      <c r="B3" s="3" t="s">
        <v>24</v>
      </c>
      <c r="C3" s="507"/>
      <c r="D3" s="507"/>
      <c r="E3" s="507"/>
      <c r="F3" s="507"/>
      <c r="G3" s="507"/>
      <c r="H3" s="507"/>
      <c r="I3" s="507"/>
      <c r="J3" s="507"/>
      <c r="K3" s="507"/>
      <c r="L3" s="507"/>
      <c r="M3" s="507"/>
      <c r="N3" s="507"/>
      <c r="O3" s="507"/>
      <c r="P3" s="507"/>
      <c r="Q3" s="507"/>
      <c r="R3" s="507"/>
      <c r="S3" s="507"/>
      <c r="T3" s="507"/>
      <c r="U3" s="507"/>
    </row>
    <row r="4" spans="2:21">
      <c r="B4" s="387" t="s">
        <v>251</v>
      </c>
      <c r="C4" s="507"/>
      <c r="D4" s="507"/>
      <c r="E4" s="507"/>
      <c r="F4" s="507"/>
      <c r="G4" s="507"/>
      <c r="H4" s="507"/>
      <c r="I4" s="507"/>
      <c r="J4" s="507"/>
      <c r="K4" s="507"/>
      <c r="L4" s="507"/>
      <c r="M4" s="507"/>
      <c r="N4" s="507"/>
      <c r="O4" s="507"/>
      <c r="P4" s="507"/>
      <c r="Q4" s="507"/>
      <c r="R4" s="507"/>
      <c r="S4" s="507"/>
      <c r="T4" s="507"/>
      <c r="U4" s="507"/>
    </row>
    <row r="5" spans="2:21">
      <c r="B5" s="183"/>
      <c r="C5" s="507"/>
      <c r="D5" s="507"/>
      <c r="E5" s="507"/>
      <c r="F5" s="507"/>
      <c r="G5" s="507"/>
      <c r="H5" s="507"/>
      <c r="I5" s="507"/>
      <c r="J5" s="507"/>
      <c r="K5" s="507"/>
      <c r="L5" s="507"/>
      <c r="M5" s="507"/>
      <c r="N5" s="507"/>
      <c r="O5" s="507"/>
      <c r="P5" s="507"/>
      <c r="Q5" s="507"/>
      <c r="R5" s="507"/>
      <c r="S5" s="507"/>
      <c r="T5" s="507"/>
      <c r="U5" s="507"/>
    </row>
    <row r="6" spans="2:21" ht="21">
      <c r="B6" s="88" t="str">
        <f>"Total "&amp;B3&amp;" Cost"</f>
        <v>Total Product Procurement Cost</v>
      </c>
      <c r="C6" s="84"/>
      <c r="D6" s="84"/>
      <c r="E6" s="526"/>
      <c r="F6" s="85"/>
      <c r="G6" s="85"/>
      <c r="H6" s="85"/>
      <c r="I6" s="85"/>
      <c r="J6" s="85"/>
      <c r="K6" s="85"/>
      <c r="L6" s="85"/>
      <c r="M6" s="85"/>
      <c r="N6" s="85"/>
      <c r="O6" s="85"/>
      <c r="P6" s="85"/>
      <c r="Q6" s="85"/>
      <c r="R6" s="85"/>
      <c r="S6" s="85"/>
      <c r="T6" s="85"/>
      <c r="U6" s="85"/>
    </row>
    <row r="7" spans="2:21">
      <c r="B7" s="268" t="s">
        <v>231</v>
      </c>
      <c r="C7" s="86"/>
      <c r="D7" s="86"/>
      <c r="E7" s="527"/>
      <c r="F7" s="87"/>
      <c r="G7" s="87"/>
      <c r="H7" s="507"/>
      <c r="I7" s="507"/>
      <c r="J7" s="507"/>
      <c r="K7" s="507"/>
      <c r="L7" s="507"/>
      <c r="M7" s="507"/>
      <c r="N7" s="507"/>
      <c r="O7" s="507"/>
      <c r="P7" s="507"/>
      <c r="Q7" s="507"/>
      <c r="R7" s="507"/>
      <c r="S7" s="507"/>
      <c r="T7" s="507"/>
      <c r="U7" s="507"/>
    </row>
    <row r="8" spans="2:21">
      <c r="B8" s="268"/>
      <c r="C8" s="86"/>
      <c r="D8" s="86"/>
      <c r="E8" s="527"/>
      <c r="F8" s="87"/>
      <c r="G8" s="87"/>
      <c r="H8" s="507"/>
      <c r="I8" s="507"/>
      <c r="J8" s="507"/>
      <c r="K8" s="507"/>
      <c r="L8" s="507"/>
      <c r="M8" s="507"/>
      <c r="N8" s="507"/>
      <c r="O8" s="507"/>
      <c r="P8" s="507"/>
      <c r="Q8" s="507"/>
      <c r="R8" s="507"/>
      <c r="S8" s="507"/>
      <c r="T8" s="507"/>
      <c r="U8" s="507"/>
    </row>
    <row r="9" spans="2:21">
      <c r="B9" s="388" t="s">
        <v>252</v>
      </c>
      <c r="C9" s="86"/>
      <c r="D9" s="86"/>
      <c r="E9" s="527"/>
      <c r="F9" s="87"/>
      <c r="G9" s="87"/>
      <c r="H9" s="507"/>
      <c r="I9" s="507"/>
      <c r="J9" s="507"/>
      <c r="K9" s="507"/>
      <c r="L9" s="507"/>
      <c r="M9" s="507"/>
      <c r="N9" s="507"/>
      <c r="O9" s="507"/>
      <c r="P9" s="507"/>
      <c r="Q9" s="507"/>
      <c r="R9" s="507"/>
      <c r="S9" s="507"/>
      <c r="T9" s="507"/>
      <c r="U9" s="507"/>
    </row>
    <row r="10" spans="2:21" ht="10" customHeight="1">
      <c r="B10" s="388"/>
      <c r="C10" s="86"/>
      <c r="D10" s="86"/>
      <c r="E10" s="527"/>
      <c r="F10" s="87"/>
      <c r="G10" s="87"/>
      <c r="H10" s="507"/>
      <c r="I10" s="507"/>
      <c r="J10" s="507"/>
      <c r="K10" s="507"/>
      <c r="L10" s="507"/>
      <c r="M10" s="507"/>
      <c r="N10" s="507"/>
      <c r="O10" s="507"/>
      <c r="P10" s="507"/>
      <c r="Q10" s="507"/>
      <c r="R10" s="507"/>
      <c r="S10" s="507"/>
      <c r="T10" s="507"/>
      <c r="U10" s="507"/>
    </row>
    <row r="11" spans="2:21">
      <c r="B11" s="100"/>
      <c r="C11" s="91" t="s">
        <v>59</v>
      </c>
      <c r="D11" s="91" t="s">
        <v>208</v>
      </c>
      <c r="E11" s="91" t="s">
        <v>209</v>
      </c>
      <c r="F11" s="91" t="s">
        <v>210</v>
      </c>
      <c r="G11" s="91" t="s">
        <v>211</v>
      </c>
      <c r="H11" s="507"/>
      <c r="I11" s="507"/>
      <c r="J11" s="507"/>
      <c r="K11" s="507"/>
      <c r="L11" s="507"/>
      <c r="M11" s="507"/>
      <c r="N11" s="507"/>
      <c r="O11" s="507"/>
      <c r="P11" s="507"/>
      <c r="Q11" s="507"/>
      <c r="R11" s="507"/>
      <c r="S11" s="507"/>
      <c r="T11" s="507"/>
      <c r="U11" s="507"/>
    </row>
    <row r="12" spans="2:21">
      <c r="B12" s="90"/>
      <c r="C12" s="92">
        <f>'Base Inputs'!$C$13</f>
        <v>2024</v>
      </c>
      <c r="D12" s="92">
        <f>'Base Inputs'!$D$13</f>
        <v>2025</v>
      </c>
      <c r="E12" s="92">
        <f>'Base Inputs'!$E$13</f>
        <v>2026</v>
      </c>
      <c r="F12" s="92">
        <f>'Base Inputs'!$F$13</f>
        <v>2027</v>
      </c>
      <c r="G12" s="92">
        <f>'Base Inputs'!$G$13</f>
        <v>2028</v>
      </c>
      <c r="H12" s="92" t="s">
        <v>232</v>
      </c>
      <c r="I12" s="507"/>
      <c r="J12" s="507"/>
      <c r="K12" s="507"/>
      <c r="L12" s="507"/>
      <c r="M12" s="507"/>
      <c r="N12" s="507"/>
      <c r="O12" s="507"/>
      <c r="P12" s="507"/>
      <c r="Q12" s="507"/>
      <c r="R12" s="507"/>
      <c r="S12" s="507"/>
      <c r="T12" s="507"/>
      <c r="U12" s="507"/>
    </row>
    <row r="13" spans="2:21">
      <c r="B13" s="98" t="str">
        <f>"Total "&amp;B3&amp;" Costs (USD)"</f>
        <v>Total Product Procurement Costs (USD)</v>
      </c>
      <c r="C13" s="298">
        <f>C65</f>
        <v>0</v>
      </c>
      <c r="D13" s="298">
        <f>D65</f>
        <v>0</v>
      </c>
      <c r="E13" s="298">
        <f>E65</f>
        <v>0</v>
      </c>
      <c r="F13" s="298">
        <f>F65</f>
        <v>0</v>
      </c>
      <c r="G13" s="298">
        <f>G65</f>
        <v>0</v>
      </c>
      <c r="H13" s="298">
        <f>SUM(C13:G13)</f>
        <v>0</v>
      </c>
      <c r="I13" s="507"/>
      <c r="J13" s="669" t="s">
        <v>253</v>
      </c>
      <c r="K13" s="507"/>
      <c r="L13" s="507"/>
      <c r="M13" s="507"/>
      <c r="N13" s="507"/>
      <c r="O13" s="507"/>
      <c r="P13" s="507"/>
      <c r="Q13" s="507"/>
      <c r="R13" s="507"/>
      <c r="S13" s="507"/>
      <c r="T13" s="507"/>
      <c r="U13" s="507"/>
    </row>
    <row r="14" spans="2:21">
      <c r="B14" s="530" t="s">
        <v>254</v>
      </c>
      <c r="C14" s="537">
        <f ca="1">C17/'Base Inputs'!$C$10</f>
        <v>0</v>
      </c>
      <c r="D14" s="537">
        <f ca="1">D17/'Base Inputs'!$C$10</f>
        <v>0</v>
      </c>
      <c r="E14" s="537">
        <f ca="1">E17/'Base Inputs'!$C$10</f>
        <v>0</v>
      </c>
      <c r="F14" s="537">
        <f ca="1">F17/'Base Inputs'!$C$10</f>
        <v>0</v>
      </c>
      <c r="G14" s="537">
        <f ca="1">G17/'Base Inputs'!$C$10</f>
        <v>0</v>
      </c>
      <c r="H14" s="538">
        <f ca="1">SUM(C14:G14)</f>
        <v>0</v>
      </c>
      <c r="I14" s="377"/>
      <c r="J14" s="670"/>
      <c r="K14" s="507"/>
      <c r="L14" s="507"/>
      <c r="M14" s="507"/>
      <c r="N14" s="507"/>
      <c r="O14" s="507"/>
      <c r="P14" s="507"/>
      <c r="Q14" s="507"/>
      <c r="R14" s="507"/>
      <c r="S14" s="507"/>
      <c r="T14" s="507"/>
      <c r="U14" s="507"/>
    </row>
    <row r="15" spans="2:21">
      <c r="B15" s="530" t="s">
        <v>102</v>
      </c>
      <c r="C15" s="535">
        <f ca="1">C18/'Base Inputs'!$C$10</f>
        <v>0</v>
      </c>
      <c r="D15" s="535">
        <f ca="1">D18/'Base Inputs'!$C$10</f>
        <v>0</v>
      </c>
      <c r="E15" s="535">
        <f ca="1">E18/'Base Inputs'!$C$10</f>
        <v>0</v>
      </c>
      <c r="F15" s="535">
        <f ca="1">F18/'Base Inputs'!$C$10</f>
        <v>0</v>
      </c>
      <c r="G15" s="535">
        <f ca="1">G18/'Base Inputs'!$C$10</f>
        <v>0</v>
      </c>
      <c r="H15" s="539">
        <f ca="1">SUM(C15:G15)</f>
        <v>0</v>
      </c>
      <c r="I15" s="507"/>
      <c r="J15" s="670"/>
      <c r="K15" s="507"/>
      <c r="L15" s="507"/>
      <c r="M15" s="507"/>
      <c r="N15" s="507"/>
      <c r="O15" s="507"/>
      <c r="P15" s="507"/>
      <c r="Q15" s="507"/>
      <c r="R15" s="507"/>
      <c r="S15" s="507"/>
      <c r="T15" s="507"/>
      <c r="U15" s="507"/>
    </row>
    <row r="16" spans="2:21">
      <c r="B16" s="98" t="str">
        <f>"Total "&amp;B3&amp;" Costs ("&amp;'Base Inputs'!C9&amp;")"</f>
        <v>Total Product Procurement Costs (ETB)</v>
      </c>
      <c r="C16" s="143">
        <f ca="1">C66</f>
        <v>0</v>
      </c>
      <c r="D16" s="143">
        <f ca="1">D66</f>
        <v>0</v>
      </c>
      <c r="E16" s="143">
        <f ca="1">E66</f>
        <v>0</v>
      </c>
      <c r="F16" s="143">
        <f ca="1">F66</f>
        <v>0</v>
      </c>
      <c r="G16" s="143">
        <f ca="1">G66</f>
        <v>0</v>
      </c>
      <c r="H16" s="143">
        <f t="shared" ref="H16:H18" ca="1" si="0">SUM(C16:G16)</f>
        <v>0</v>
      </c>
      <c r="I16" s="507"/>
      <c r="J16" s="670"/>
      <c r="K16" s="507"/>
      <c r="L16" s="507"/>
      <c r="M16" s="507"/>
      <c r="N16" s="507"/>
      <c r="O16" s="507"/>
      <c r="P16" s="507"/>
      <c r="Q16" s="507"/>
      <c r="R16" s="507"/>
      <c r="S16" s="507"/>
      <c r="T16" s="507"/>
      <c r="U16" s="507"/>
    </row>
    <row r="17" spans="2:21" ht="17.149999999999999" customHeight="1">
      <c r="B17" s="530" t="s">
        <v>254</v>
      </c>
      <c r="C17" s="540">
        <v>0</v>
      </c>
      <c r="D17" s="540">
        <v>0</v>
      </c>
      <c r="E17" s="540">
        <v>0</v>
      </c>
      <c r="F17" s="540">
        <v>0</v>
      </c>
      <c r="G17" s="540">
        <v>0</v>
      </c>
      <c r="H17" s="540">
        <f t="shared" si="0"/>
        <v>0</v>
      </c>
      <c r="I17" s="377"/>
      <c r="J17" s="670"/>
      <c r="K17" s="507"/>
      <c r="L17" s="507"/>
      <c r="M17" s="507"/>
      <c r="N17" s="507"/>
      <c r="O17" s="507"/>
      <c r="P17" s="507"/>
      <c r="Q17" s="507"/>
      <c r="R17" s="507"/>
      <c r="S17" s="507"/>
      <c r="T17" s="507"/>
      <c r="U17" s="507"/>
    </row>
    <row r="18" spans="2:21">
      <c r="B18" s="530" t="s">
        <v>102</v>
      </c>
      <c r="C18" s="533">
        <f ca="1">C66</f>
        <v>0</v>
      </c>
      <c r="D18" s="533">
        <f ca="1">D66</f>
        <v>0</v>
      </c>
      <c r="E18" s="533">
        <f ca="1">E66</f>
        <v>0</v>
      </c>
      <c r="F18" s="533">
        <f ca="1">F66</f>
        <v>0</v>
      </c>
      <c r="G18" s="533">
        <f ca="1">G66</f>
        <v>0</v>
      </c>
      <c r="H18" s="533">
        <f t="shared" ca="1" si="0"/>
        <v>0</v>
      </c>
      <c r="I18" s="182"/>
      <c r="J18" s="670"/>
      <c r="K18" s="507"/>
      <c r="L18" s="507"/>
      <c r="M18" s="507"/>
      <c r="N18" s="507"/>
      <c r="O18" s="507"/>
      <c r="P18" s="507"/>
      <c r="Q18" s="507"/>
      <c r="R18" s="507"/>
      <c r="S18" s="507"/>
      <c r="T18" s="507"/>
      <c r="U18" s="507"/>
    </row>
    <row r="19" spans="2:21" ht="23.5">
      <c r="B19" s="3"/>
      <c r="C19" s="507"/>
      <c r="D19" s="507"/>
      <c r="E19" s="507"/>
      <c r="F19" s="507"/>
      <c r="G19" s="507"/>
      <c r="H19" s="507"/>
      <c r="I19" s="507"/>
      <c r="J19" s="507"/>
      <c r="K19" s="507"/>
      <c r="L19" s="507"/>
      <c r="M19" s="507"/>
      <c r="N19" s="507"/>
      <c r="O19" s="507"/>
      <c r="P19" s="507"/>
      <c r="Q19" s="507"/>
      <c r="R19" s="507"/>
      <c r="S19" s="507"/>
      <c r="T19" s="507"/>
      <c r="U19" s="507"/>
    </row>
    <row r="20" spans="2:21" ht="21">
      <c r="B20" s="177" t="s">
        <v>255</v>
      </c>
      <c r="C20" s="177"/>
      <c r="D20" s="177"/>
      <c r="E20" s="179"/>
      <c r="F20" s="180"/>
      <c r="G20" s="180"/>
      <c r="H20" s="180"/>
      <c r="I20" s="181"/>
      <c r="J20" s="181"/>
      <c r="K20" s="181"/>
      <c r="L20" s="181"/>
      <c r="M20" s="181"/>
      <c r="N20" s="181"/>
      <c r="O20" s="181"/>
      <c r="P20" s="181"/>
      <c r="Q20" s="181"/>
      <c r="R20" s="181"/>
      <c r="S20" s="181"/>
      <c r="T20" s="181"/>
      <c r="U20" s="181"/>
    </row>
    <row r="21" spans="2:21">
      <c r="B21" s="507"/>
      <c r="C21" s="507"/>
      <c r="D21" s="507"/>
      <c r="E21" s="507"/>
      <c r="F21" s="507"/>
      <c r="G21" s="507"/>
      <c r="H21" s="507"/>
      <c r="I21" s="4"/>
      <c r="J21" s="156"/>
      <c r="K21" s="507"/>
      <c r="L21" s="507"/>
      <c r="M21" s="507"/>
      <c r="N21" s="507"/>
      <c r="O21" s="507"/>
      <c r="P21" s="507"/>
      <c r="Q21" s="507"/>
      <c r="R21" s="507"/>
      <c r="S21" s="507"/>
      <c r="T21" s="507"/>
      <c r="U21" s="507"/>
    </row>
    <row r="22" spans="2:21">
      <c r="B22" s="301" t="s">
        <v>256</v>
      </c>
      <c r="C22" s="382" t="s">
        <v>257</v>
      </c>
      <c r="D22" s="507"/>
      <c r="E22" s="507"/>
      <c r="F22" s="507"/>
      <c r="G22" s="507"/>
      <c r="H22" s="507"/>
      <c r="I22" s="4"/>
      <c r="J22" s="156"/>
      <c r="K22" s="507"/>
      <c r="L22" s="507"/>
      <c r="M22" s="507"/>
      <c r="N22" s="507"/>
      <c r="O22" s="507"/>
      <c r="P22" s="507"/>
      <c r="Q22" s="507"/>
      <c r="R22" s="507"/>
      <c r="S22" s="507"/>
      <c r="T22" s="507"/>
      <c r="U22" s="507"/>
    </row>
    <row r="23" spans="2:21" ht="11.15" customHeight="1">
      <c r="B23" s="507"/>
      <c r="C23" s="507"/>
      <c r="D23" s="507"/>
      <c r="E23" s="507"/>
      <c r="F23" s="507"/>
      <c r="G23" s="507"/>
      <c r="H23" s="507"/>
      <c r="I23" s="507"/>
      <c r="J23" s="507"/>
      <c r="K23" s="507"/>
      <c r="L23" s="507"/>
      <c r="M23" s="507"/>
      <c r="N23" s="507"/>
      <c r="O23" s="507"/>
      <c r="P23" s="507"/>
      <c r="Q23" s="507"/>
      <c r="R23" s="507"/>
      <c r="S23" s="507"/>
      <c r="T23" s="507"/>
      <c r="U23" s="507"/>
    </row>
    <row r="24" spans="2:21">
      <c r="B24" s="507"/>
      <c r="C24" s="91" t="s">
        <v>258</v>
      </c>
      <c r="D24" s="91" t="s">
        <v>259</v>
      </c>
      <c r="E24" s="91" t="s">
        <v>260</v>
      </c>
      <c r="F24" s="91" t="s">
        <v>261</v>
      </c>
      <c r="G24" s="507"/>
      <c r="H24" s="507"/>
      <c r="I24" s="4"/>
      <c r="J24" s="156" t="s">
        <v>262</v>
      </c>
      <c r="K24" s="507"/>
      <c r="L24" s="507"/>
      <c r="M24" s="507"/>
      <c r="N24" s="507"/>
      <c r="O24" s="507"/>
      <c r="P24" s="507"/>
      <c r="Q24" s="507"/>
      <c r="R24" s="507"/>
      <c r="S24" s="507"/>
      <c r="T24" s="507"/>
      <c r="U24" s="507"/>
    </row>
    <row r="25" spans="2:21">
      <c r="B25" s="507" t="s">
        <v>263</v>
      </c>
      <c r="C25" s="541"/>
      <c r="D25" s="541"/>
      <c r="E25" s="541"/>
      <c r="F25" s="541"/>
      <c r="G25" s="2"/>
      <c r="H25" s="507"/>
      <c r="I25" s="4"/>
      <c r="J25" s="378" t="s">
        <v>264</v>
      </c>
      <c r="K25" s="507"/>
      <c r="L25" s="507"/>
      <c r="M25" s="507"/>
      <c r="N25" s="507"/>
      <c r="O25" s="507"/>
      <c r="P25" s="507"/>
      <c r="Q25" s="507"/>
      <c r="R25" s="507"/>
      <c r="S25" s="507"/>
      <c r="T25" s="507"/>
      <c r="U25" s="507"/>
    </row>
    <row r="26" spans="2:21">
      <c r="B26" s="507" t="s">
        <v>265</v>
      </c>
      <c r="C26" s="541"/>
      <c r="D26" s="541"/>
      <c r="E26" s="541"/>
      <c r="F26" s="541"/>
      <c r="G26" s="507"/>
      <c r="H26" s="507"/>
      <c r="I26" s="4"/>
      <c r="J26" s="378" t="s">
        <v>266</v>
      </c>
      <c r="K26" s="507"/>
      <c r="L26" s="507"/>
      <c r="M26" s="507"/>
      <c r="N26" s="507"/>
      <c r="O26" s="507"/>
      <c r="P26" s="507"/>
      <c r="Q26" s="507"/>
      <c r="R26" s="507"/>
      <c r="S26" s="507"/>
      <c r="T26" s="507"/>
      <c r="U26" s="507"/>
    </row>
    <row r="27" spans="2:21">
      <c r="B27" s="507" t="s">
        <v>267</v>
      </c>
      <c r="C27" s="541"/>
      <c r="D27" s="541"/>
      <c r="E27" s="541"/>
      <c r="F27" s="541"/>
      <c r="G27" s="488" t="s">
        <v>268</v>
      </c>
      <c r="H27" s="507"/>
      <c r="I27" s="4"/>
      <c r="J27" s="378" t="s">
        <v>269</v>
      </c>
      <c r="K27" s="507"/>
      <c r="L27" s="507"/>
      <c r="M27" s="507"/>
      <c r="N27" s="507"/>
      <c r="O27" s="507"/>
      <c r="P27" s="507"/>
      <c r="Q27" s="507"/>
      <c r="R27" s="507"/>
      <c r="S27" s="507"/>
      <c r="T27" s="507"/>
      <c r="U27" s="507"/>
    </row>
    <row r="28" spans="2:21">
      <c r="B28" s="524" t="s">
        <v>270</v>
      </c>
      <c r="C28" s="542"/>
      <c r="D28" s="542"/>
      <c r="E28" s="542"/>
      <c r="F28" s="542"/>
      <c r="G28" s="488" t="s">
        <v>268</v>
      </c>
      <c r="H28" s="507"/>
      <c r="I28" s="4"/>
      <c r="J28" s="378" t="s">
        <v>271</v>
      </c>
      <c r="K28" s="507"/>
      <c r="L28" s="507"/>
      <c r="M28" s="507"/>
      <c r="N28" s="507"/>
      <c r="O28" s="507"/>
      <c r="P28" s="507"/>
      <c r="Q28" s="507"/>
      <c r="R28" s="507"/>
      <c r="S28" s="507"/>
      <c r="T28" s="507"/>
      <c r="U28" s="507"/>
    </row>
    <row r="29" spans="2:21">
      <c r="B29" s="507" t="s">
        <v>272</v>
      </c>
      <c r="C29" s="543"/>
      <c r="D29" s="543"/>
      <c r="E29" s="543"/>
      <c r="F29" s="543"/>
      <c r="G29" s="488" t="s">
        <v>268</v>
      </c>
      <c r="H29" s="507"/>
      <c r="I29" s="4"/>
      <c r="J29" s="378" t="s">
        <v>273</v>
      </c>
      <c r="K29" s="507"/>
      <c r="L29" s="507"/>
      <c r="M29" s="507"/>
      <c r="N29" s="507"/>
      <c r="O29" s="507"/>
      <c r="P29" s="507"/>
      <c r="Q29" s="507"/>
      <c r="R29" s="507"/>
      <c r="S29" s="507"/>
      <c r="T29" s="507"/>
      <c r="U29" s="507"/>
    </row>
    <row r="30" spans="2:21">
      <c r="B30" s="507"/>
      <c r="C30" s="507"/>
      <c r="D30" s="507"/>
      <c r="E30" s="507"/>
      <c r="F30" s="507"/>
      <c r="G30" s="507"/>
      <c r="H30" s="507"/>
      <c r="I30" s="4"/>
      <c r="J30" s="156"/>
      <c r="K30" s="507"/>
      <c r="L30" s="507"/>
      <c r="M30" s="507"/>
      <c r="N30" s="507"/>
      <c r="O30" s="507"/>
      <c r="P30" s="507"/>
      <c r="Q30" s="507"/>
      <c r="R30" s="507"/>
      <c r="S30" s="507"/>
      <c r="T30" s="507"/>
      <c r="U30" s="507"/>
    </row>
    <row r="31" spans="2:21">
      <c r="B31" s="301" t="s">
        <v>274</v>
      </c>
      <c r="C31" s="507"/>
      <c r="D31" s="507"/>
      <c r="E31" s="507"/>
      <c r="F31" s="507"/>
      <c r="G31" s="507"/>
      <c r="H31" s="507"/>
      <c r="I31" s="4"/>
      <c r="J31" s="156"/>
      <c r="K31" s="507"/>
      <c r="L31" s="507"/>
      <c r="M31" s="507"/>
      <c r="N31" s="507"/>
      <c r="O31" s="507"/>
      <c r="P31" s="507"/>
      <c r="Q31" s="507"/>
      <c r="R31" s="507"/>
      <c r="S31" s="507"/>
      <c r="T31" s="507"/>
      <c r="U31" s="507"/>
    </row>
    <row r="32" spans="2:21">
      <c r="B32" s="507" t="s">
        <v>275</v>
      </c>
      <c r="C32" s="544"/>
      <c r="D32" s="507"/>
      <c r="E32" s="507"/>
      <c r="F32" s="507"/>
      <c r="G32" s="507"/>
      <c r="H32" s="507"/>
      <c r="I32" s="4"/>
      <c r="J32" s="6" t="s">
        <v>276</v>
      </c>
      <c r="K32" s="507"/>
      <c r="L32" s="507"/>
      <c r="M32" s="507"/>
      <c r="N32" s="507"/>
      <c r="O32" s="507"/>
      <c r="P32" s="507"/>
      <c r="Q32" s="507"/>
      <c r="R32" s="507"/>
      <c r="S32" s="507"/>
      <c r="T32" s="507"/>
      <c r="U32" s="507"/>
    </row>
    <row r="33" spans="2:24">
      <c r="B33" s="507" t="s">
        <v>277</v>
      </c>
      <c r="C33" s="543"/>
      <c r="D33" s="507"/>
      <c r="E33" s="507"/>
      <c r="F33" s="507"/>
      <c r="G33" s="507"/>
      <c r="H33" s="507"/>
      <c r="I33" s="4"/>
      <c r="J33" s="6" t="s">
        <v>278</v>
      </c>
      <c r="K33" s="507"/>
      <c r="L33" s="507"/>
      <c r="M33" s="507"/>
      <c r="N33" s="507"/>
      <c r="O33" s="507"/>
      <c r="P33" s="507"/>
      <c r="Q33" s="507"/>
      <c r="R33" s="507"/>
      <c r="S33" s="507"/>
      <c r="T33" s="507"/>
      <c r="U33" s="507"/>
      <c r="V33" s="507"/>
      <c r="W33" s="507"/>
      <c r="X33" s="507"/>
    </row>
    <row r="34" spans="2:24" ht="22" customHeight="1">
      <c r="B34" s="507"/>
      <c r="C34" s="507"/>
      <c r="D34" s="507"/>
      <c r="E34" s="507"/>
      <c r="F34" s="507"/>
      <c r="G34" s="507"/>
      <c r="H34" s="507"/>
      <c r="I34" s="4"/>
      <c r="J34" s="156"/>
      <c r="K34" s="507"/>
      <c r="L34" s="507"/>
      <c r="M34" s="507"/>
      <c r="N34" s="507"/>
      <c r="O34" s="507"/>
      <c r="P34" s="507"/>
      <c r="Q34" s="507"/>
      <c r="R34" s="507"/>
      <c r="S34" s="507"/>
      <c r="T34" s="507"/>
      <c r="U34" s="507"/>
      <c r="V34" s="507"/>
      <c r="W34" s="507"/>
      <c r="X34" s="507"/>
    </row>
    <row r="35" spans="2:24">
      <c r="B35" s="2"/>
      <c r="C35" s="379" t="s">
        <v>59</v>
      </c>
      <c r="D35" s="379" t="s">
        <v>208</v>
      </c>
      <c r="E35" s="379" t="s">
        <v>209</v>
      </c>
      <c r="F35" s="379" t="s">
        <v>210</v>
      </c>
      <c r="G35" s="379" t="s">
        <v>211</v>
      </c>
      <c r="H35" s="507"/>
      <c r="I35" s="4"/>
      <c r="J35" s="156"/>
      <c r="K35" s="507"/>
      <c r="L35" s="507"/>
      <c r="M35" s="507"/>
      <c r="N35" s="507"/>
      <c r="O35" s="507"/>
      <c r="P35" s="507"/>
      <c r="Q35" s="507"/>
      <c r="R35" s="507"/>
      <c r="S35" s="507"/>
      <c r="T35" s="507"/>
      <c r="U35" s="507"/>
      <c r="V35" s="507"/>
      <c r="W35" s="507"/>
      <c r="X35" s="507"/>
    </row>
    <row r="36" spans="2:24">
      <c r="B36" s="301" t="s">
        <v>279</v>
      </c>
      <c r="C36" s="92">
        <f>'Base Inputs'!$C$13</f>
        <v>2024</v>
      </c>
      <c r="D36" s="92">
        <f>'Base Inputs'!$D$13</f>
        <v>2025</v>
      </c>
      <c r="E36" s="92">
        <f>'Base Inputs'!$E$13</f>
        <v>2026</v>
      </c>
      <c r="F36" s="92">
        <f>'Base Inputs'!$F$13</f>
        <v>2027</v>
      </c>
      <c r="G36" s="92">
        <f>'Base Inputs'!$G$13</f>
        <v>2028</v>
      </c>
      <c r="H36" s="507"/>
      <c r="I36" s="507"/>
      <c r="J36" s="156"/>
      <c r="K36" s="507"/>
      <c r="L36" s="507"/>
      <c r="M36" s="507"/>
      <c r="N36" s="507"/>
      <c r="O36" s="507"/>
      <c r="P36" s="507"/>
      <c r="Q36" s="507"/>
      <c r="R36" s="507"/>
      <c r="S36" s="507"/>
      <c r="T36" s="507"/>
      <c r="U36" s="507"/>
      <c r="V36" s="507"/>
      <c r="W36" s="507"/>
      <c r="X36" s="507"/>
    </row>
    <row r="37" spans="2:24" ht="5.25" customHeight="1">
      <c r="B37" s="507"/>
      <c r="C37" s="545"/>
      <c r="D37" s="545"/>
      <c r="E37" s="545"/>
      <c r="F37" s="545"/>
      <c r="G37" s="545"/>
      <c r="H37" s="507"/>
      <c r="I37" s="507"/>
      <c r="J37" s="156"/>
      <c r="K37" s="507"/>
      <c r="L37" s="507"/>
      <c r="M37" s="507"/>
      <c r="N37" s="507"/>
      <c r="O37" s="507"/>
      <c r="P37" s="507"/>
      <c r="Q37" s="507"/>
      <c r="R37" s="507"/>
      <c r="S37" s="507"/>
      <c r="T37" s="507"/>
      <c r="U37" s="507"/>
      <c r="V37" s="507"/>
      <c r="W37" s="507"/>
      <c r="X37" s="507"/>
    </row>
    <row r="38" spans="2:24" ht="14.25" customHeight="1">
      <c r="B38" s="507" t="s">
        <v>258</v>
      </c>
      <c r="C38" s="546"/>
      <c r="D38" s="546"/>
      <c r="E38" s="546"/>
      <c r="F38" s="546"/>
      <c r="G38" s="546"/>
      <c r="H38" s="547"/>
      <c r="I38" s="507"/>
      <c r="J38" s="6" t="s">
        <v>280</v>
      </c>
      <c r="K38" s="507"/>
      <c r="L38" s="507"/>
      <c r="M38" s="507"/>
      <c r="N38" s="507"/>
      <c r="O38" s="507"/>
      <c r="P38" s="507"/>
      <c r="Q38" s="507"/>
      <c r="R38" s="507"/>
      <c r="S38" s="507"/>
      <c r="T38" s="507"/>
      <c r="U38" s="507"/>
      <c r="V38" s="507"/>
      <c r="W38" s="507"/>
      <c r="X38" s="507"/>
    </row>
    <row r="39" spans="2:24">
      <c r="B39" s="507" t="s">
        <v>259</v>
      </c>
      <c r="C39" s="546"/>
      <c r="D39" s="546"/>
      <c r="E39" s="546"/>
      <c r="F39" s="546"/>
      <c r="G39" s="546"/>
      <c r="H39" s="507"/>
      <c r="I39" s="507"/>
      <c r="J39" s="6" t="s">
        <v>281</v>
      </c>
      <c r="K39" s="507"/>
      <c r="L39" s="507"/>
      <c r="M39" s="507"/>
      <c r="N39" s="507"/>
      <c r="O39" s="507"/>
      <c r="P39" s="507"/>
      <c r="Q39" s="507"/>
      <c r="R39" s="507"/>
      <c r="S39" s="507"/>
      <c r="T39" s="507"/>
      <c r="U39" s="548"/>
      <c r="V39" s="548"/>
      <c r="W39" s="507"/>
      <c r="X39" s="507"/>
    </row>
    <row r="40" spans="2:24">
      <c r="B40" s="507" t="s">
        <v>260</v>
      </c>
      <c r="C40" s="546"/>
      <c r="D40" s="546"/>
      <c r="E40" s="546"/>
      <c r="F40" s="546"/>
      <c r="G40" s="546"/>
      <c r="H40" s="507"/>
      <c r="I40" s="507"/>
      <c r="J40" s="6" t="s">
        <v>282</v>
      </c>
      <c r="K40" s="507"/>
      <c r="L40" s="507"/>
      <c r="M40" s="507"/>
      <c r="N40" s="507"/>
      <c r="O40" s="507"/>
      <c r="P40" s="507"/>
      <c r="Q40" s="507"/>
      <c r="R40" s="507"/>
      <c r="S40" s="507"/>
      <c r="T40" s="507"/>
      <c r="U40" s="548"/>
      <c r="V40" s="548"/>
      <c r="W40" s="507"/>
      <c r="X40" s="507"/>
    </row>
    <row r="41" spans="2:24">
      <c r="B41" s="507" t="s">
        <v>261</v>
      </c>
      <c r="C41" s="546"/>
      <c r="D41" s="546"/>
      <c r="E41" s="546"/>
      <c r="F41" s="546"/>
      <c r="G41" s="546"/>
      <c r="H41" s="507"/>
      <c r="I41" s="507"/>
      <c r="J41" s="6" t="s">
        <v>283</v>
      </c>
      <c r="K41" s="507"/>
      <c r="L41" s="507"/>
      <c r="M41" s="507"/>
      <c r="N41" s="507"/>
      <c r="O41" s="507"/>
      <c r="P41" s="507"/>
      <c r="Q41" s="507"/>
      <c r="R41" s="507"/>
      <c r="S41" s="507"/>
      <c r="T41" s="507"/>
      <c r="U41" s="507"/>
      <c r="V41" s="507"/>
      <c r="W41" s="507"/>
      <c r="X41" s="507"/>
    </row>
    <row r="42" spans="2:24">
      <c r="B42" s="507"/>
      <c r="C42" s="390" t="str">
        <f>IF(SUM(C38:C41)=100%,"ok","Check - sum is not 100%")</f>
        <v>Check - sum is not 100%</v>
      </c>
      <c r="D42" s="390" t="str">
        <f t="shared" ref="D42:G42" si="1">IF(SUM(D38:D41)=100%,"ok","Check - sum is not 100%")</f>
        <v>Check - sum is not 100%</v>
      </c>
      <c r="E42" s="390" t="str">
        <f t="shared" si="1"/>
        <v>Check - sum is not 100%</v>
      </c>
      <c r="F42" s="390" t="str">
        <f t="shared" si="1"/>
        <v>Check - sum is not 100%</v>
      </c>
      <c r="G42" s="390" t="str">
        <f t="shared" si="1"/>
        <v>Check - sum is not 100%</v>
      </c>
      <c r="H42" s="507"/>
      <c r="I42" s="507"/>
      <c r="J42" s="6"/>
      <c r="K42" s="507"/>
      <c r="L42" s="507"/>
      <c r="M42" s="507"/>
      <c r="N42" s="507"/>
      <c r="O42" s="507"/>
      <c r="P42" s="507"/>
      <c r="Q42" s="507"/>
      <c r="R42" s="507"/>
      <c r="S42" s="507"/>
      <c r="T42" s="507"/>
      <c r="U42" s="507"/>
      <c r="V42" s="507"/>
      <c r="W42" s="507"/>
      <c r="X42" s="507"/>
    </row>
    <row r="43" spans="2:24" ht="5.15" customHeight="1">
      <c r="B43" s="507"/>
      <c r="C43" s="390"/>
      <c r="D43" s="390"/>
      <c r="E43" s="390"/>
      <c r="F43" s="390"/>
      <c r="G43" s="390"/>
      <c r="H43" s="507"/>
      <c r="I43" s="507"/>
      <c r="J43" s="507"/>
      <c r="K43" s="507"/>
      <c r="L43" s="507"/>
      <c r="M43" s="507"/>
      <c r="N43" s="507"/>
      <c r="O43" s="507"/>
      <c r="P43" s="507"/>
      <c r="Q43" s="507"/>
      <c r="R43" s="507"/>
      <c r="S43" s="507"/>
      <c r="T43" s="507"/>
      <c r="U43" s="507"/>
      <c r="V43" s="507"/>
      <c r="W43" s="507"/>
      <c r="X43" s="507"/>
    </row>
    <row r="44" spans="2:24">
      <c r="B44" s="507" t="s">
        <v>284</v>
      </c>
      <c r="C44" s="549">
        <f>($C$28*C38)+($D$28*C39)+($E$28*C40)+($F$28*C41)</f>
        <v>0</v>
      </c>
      <c r="D44" s="549">
        <f>($C$28*D38)+($D$28*D39)+($E$28*D40)+($F$28*D41)</f>
        <v>0</v>
      </c>
      <c r="E44" s="549">
        <f t="shared" ref="E44:G44" si="2">($C$28*E38)+($D$28*E39)+($E$28*E40)+($F$28*E41)</f>
        <v>0</v>
      </c>
      <c r="F44" s="549">
        <f t="shared" si="2"/>
        <v>0</v>
      </c>
      <c r="G44" s="549">
        <f t="shared" si="2"/>
        <v>0</v>
      </c>
      <c r="H44" s="507"/>
      <c r="I44" s="507"/>
      <c r="J44" s="6" t="s">
        <v>285</v>
      </c>
      <c r="K44" s="507"/>
      <c r="L44" s="507"/>
      <c r="M44" s="507"/>
      <c r="N44" s="507"/>
      <c r="O44" s="507"/>
      <c r="P44" s="507"/>
      <c r="Q44" s="507"/>
      <c r="R44" s="507"/>
      <c r="S44" s="507"/>
      <c r="T44" s="507"/>
      <c r="U44" s="507"/>
      <c r="V44" s="507"/>
      <c r="W44" s="507"/>
      <c r="X44" s="507"/>
    </row>
    <row r="45" spans="2:24">
      <c r="B45" s="507" t="s">
        <v>286</v>
      </c>
      <c r="C45" s="550">
        <f>(C38*$C$29)+(C39*$D$29)+(C40*$E$29)+(C41*$F$29)</f>
        <v>0</v>
      </c>
      <c r="D45" s="550">
        <f t="shared" ref="D45:G45" si="3">(D38*$C$29)+(D39*$D$29)+(D40*$E$29)+(D41*$F$29)</f>
        <v>0</v>
      </c>
      <c r="E45" s="550">
        <f t="shared" si="3"/>
        <v>0</v>
      </c>
      <c r="F45" s="550">
        <f t="shared" si="3"/>
        <v>0</v>
      </c>
      <c r="G45" s="550">
        <f t="shared" si="3"/>
        <v>0</v>
      </c>
      <c r="H45" s="507"/>
      <c r="I45" s="507"/>
      <c r="J45" s="6" t="s">
        <v>287</v>
      </c>
      <c r="K45" s="507"/>
      <c r="L45" s="507"/>
      <c r="M45" s="507"/>
      <c r="N45" s="507"/>
      <c r="O45" s="507"/>
      <c r="P45" s="507"/>
      <c r="Q45" s="507"/>
      <c r="R45" s="507"/>
      <c r="S45" s="507"/>
      <c r="T45" s="507"/>
      <c r="U45" s="507"/>
      <c r="V45" s="507"/>
      <c r="W45" s="507"/>
      <c r="X45" s="507"/>
    </row>
    <row r="46" spans="2:24">
      <c r="B46" s="507"/>
      <c r="C46" s="506"/>
      <c r="D46" s="506"/>
      <c r="E46" s="506"/>
      <c r="F46" s="506"/>
      <c r="G46" s="506"/>
      <c r="H46" s="507"/>
      <c r="I46" s="507"/>
      <c r="J46" s="507"/>
      <c r="K46" s="507"/>
      <c r="L46" s="507"/>
      <c r="M46" s="507"/>
      <c r="N46" s="507"/>
      <c r="O46" s="507"/>
      <c r="P46" s="507"/>
      <c r="Q46" s="507"/>
      <c r="R46" s="507"/>
      <c r="S46" s="507"/>
      <c r="T46" s="507"/>
      <c r="U46" s="507"/>
      <c r="V46" s="507"/>
      <c r="W46" s="507"/>
      <c r="X46" s="507"/>
    </row>
    <row r="47" spans="2:24">
      <c r="B47" s="301" t="s">
        <v>288</v>
      </c>
      <c r="C47" s="506"/>
      <c r="D47" s="506"/>
      <c r="E47" s="506"/>
      <c r="F47" s="506"/>
      <c r="G47" s="506"/>
      <c r="H47" s="507"/>
      <c r="I47" s="507"/>
      <c r="J47" s="507"/>
      <c r="K47" s="507"/>
      <c r="L47" s="507"/>
      <c r="M47" s="507"/>
      <c r="N47" s="507"/>
      <c r="O47" s="507"/>
      <c r="P47" s="507"/>
      <c r="Q47" s="507"/>
      <c r="R47" s="507"/>
      <c r="S47" s="507"/>
      <c r="T47" s="507"/>
      <c r="U47" s="507"/>
      <c r="V47" s="507"/>
      <c r="W47" s="507"/>
      <c r="X47" s="507"/>
    </row>
    <row r="48" spans="2:24">
      <c r="B48" s="507" t="s">
        <v>258</v>
      </c>
      <c r="C48" s="551">
        <f>IF(ISBLANK(C27),0,C38*($C$32/C27)*C$59)</f>
        <v>0</v>
      </c>
      <c r="D48" s="551">
        <f>IF(ISBLANK(C27),0,D38*($C$32/C27)*D$59)</f>
        <v>0</v>
      </c>
      <c r="E48" s="551">
        <f>IF(ISBLANK(C27),0,E38*($C$32/C27)*E$59)</f>
        <v>0</v>
      </c>
      <c r="F48" s="551">
        <f>IF(ISBLANK(C27),0,F38*($C$32/C27)*F$59)</f>
        <v>0</v>
      </c>
      <c r="G48" s="551">
        <f>IF(ISBLANK(C27),0,G38*($C$32/C27)*G$59)</f>
        <v>0</v>
      </c>
      <c r="H48" s="507"/>
      <c r="I48" s="507"/>
      <c r="J48" s="6" t="s">
        <v>289</v>
      </c>
      <c r="K48" s="507"/>
      <c r="L48" s="507"/>
      <c r="M48" s="507"/>
      <c r="N48" s="507"/>
      <c r="O48" s="507"/>
      <c r="P48" s="507"/>
      <c r="Q48" s="507"/>
      <c r="R48" s="507"/>
      <c r="S48" s="507"/>
      <c r="T48" s="507"/>
      <c r="U48" s="507"/>
      <c r="V48" s="507"/>
      <c r="W48" s="507"/>
      <c r="X48" s="507"/>
    </row>
    <row r="49" spans="2:10">
      <c r="B49" s="507" t="s">
        <v>259</v>
      </c>
      <c r="C49" s="551">
        <f>IF(ISBLANK($D$27),0,C39*($C$32/$D$27)*C$59)</f>
        <v>0</v>
      </c>
      <c r="D49" s="551">
        <f>IF(ISBLANK($D$27),0,D39*($C$32/$D$27)*D$59)</f>
        <v>0</v>
      </c>
      <c r="E49" s="551">
        <f>IF(ISBLANK($D$27),0,E39*($C$32/$D$27)*E$59)</f>
        <v>0</v>
      </c>
      <c r="F49" s="551">
        <f>IF(ISBLANK($D$27),0,F39*($C$32/$D$27)*F$59)</f>
        <v>0</v>
      </c>
      <c r="G49" s="551">
        <f>IF(ISBLANK($D$27),0,G39*($C$32/$D$27)*G$59)</f>
        <v>0</v>
      </c>
      <c r="H49" s="507"/>
      <c r="I49" s="507"/>
      <c r="J49" s="6" t="s">
        <v>289</v>
      </c>
    </row>
    <row r="50" spans="2:10">
      <c r="B50" s="507" t="s">
        <v>260</v>
      </c>
      <c r="C50" s="551">
        <f>IF(ISBLANK($E$27),0,C40*($C$32/$E$27)*C$59)</f>
        <v>0</v>
      </c>
      <c r="D50" s="551">
        <f>IF(ISBLANK($E$27),0,D40*($C$32/$E$27)*D$59)</f>
        <v>0</v>
      </c>
      <c r="E50" s="551">
        <f>IF(ISBLANK($E$27),0,E40*($C$32/$E$27)*E$59)</f>
        <v>0</v>
      </c>
      <c r="F50" s="551">
        <f>IF(ISBLANK($E$27),0,F40*($C$32/$E$27)*F$59)</f>
        <v>0</v>
      </c>
      <c r="G50" s="551">
        <f>IF(ISBLANK($E$27),0,G40*($C$32/$E$27)*G$59)</f>
        <v>0</v>
      </c>
      <c r="H50" s="507"/>
      <c r="I50" s="507"/>
      <c r="J50" s="6" t="s">
        <v>289</v>
      </c>
    </row>
    <row r="51" spans="2:10">
      <c r="B51" s="507" t="s">
        <v>261</v>
      </c>
      <c r="C51" s="551">
        <f>IF(ISBLANK($F$27),0,C41*($C$32/$F$27)*C$59)</f>
        <v>0</v>
      </c>
      <c r="D51" s="551">
        <f>IF(ISBLANK($F$27),0,D41*($C$32/$F$27)*D$59)</f>
        <v>0</v>
      </c>
      <c r="E51" s="551">
        <f>IF(ISBLANK($F$27),0,E41*($C$32/$F$27)*E$59)</f>
        <v>0</v>
      </c>
      <c r="F51" s="551">
        <f>IF(ISBLANK($F$27),0,F41*($C$32/$F$27)*F$59)</f>
        <v>0</v>
      </c>
      <c r="G51" s="551">
        <f>IF(ISBLANK($F$27),0,G41*($C$32/$F$27)*G$59)</f>
        <v>0</v>
      </c>
      <c r="H51" s="507"/>
      <c r="I51" s="507"/>
      <c r="J51" s="6" t="s">
        <v>289</v>
      </c>
    </row>
    <row r="52" spans="2:10" ht="9" customHeight="1">
      <c r="B52" s="507"/>
      <c r="C52" s="507"/>
      <c r="D52" s="507"/>
      <c r="E52" s="507"/>
      <c r="F52" s="507"/>
      <c r="G52" s="507"/>
      <c r="H52" s="507"/>
      <c r="I52" s="507"/>
      <c r="J52" s="507"/>
    </row>
    <row r="53" spans="2:10">
      <c r="B53" s="4" t="s">
        <v>232</v>
      </c>
      <c r="C53" s="552">
        <f>SUM(C48:C51)</f>
        <v>0</v>
      </c>
      <c r="D53" s="552">
        <f t="shared" ref="D53:F53" si="4">SUM(D48:D51)</f>
        <v>0</v>
      </c>
      <c r="E53" s="552">
        <f t="shared" si="4"/>
        <v>0</v>
      </c>
      <c r="F53" s="552">
        <f t="shared" si="4"/>
        <v>0</v>
      </c>
      <c r="G53" s="552">
        <f>SUM(G48:G51)</f>
        <v>0</v>
      </c>
      <c r="H53" s="507"/>
      <c r="I53" s="507"/>
      <c r="J53" s="507"/>
    </row>
    <row r="54" spans="2:10">
      <c r="B54" s="507"/>
      <c r="C54" s="506"/>
      <c r="D54" s="506"/>
      <c r="E54" s="506"/>
      <c r="F54" s="506"/>
      <c r="G54" s="506"/>
      <c r="H54" s="507"/>
      <c r="I54" s="507"/>
      <c r="J54" s="507"/>
    </row>
    <row r="55" spans="2:10">
      <c r="B55" s="507"/>
      <c r="C55" s="506"/>
      <c r="D55" s="506"/>
      <c r="E55" s="506"/>
      <c r="F55" s="506"/>
      <c r="G55" s="506"/>
      <c r="H55" s="507"/>
      <c r="I55" s="507"/>
      <c r="J55" s="507"/>
    </row>
    <row r="56" spans="2:10">
      <c r="B56" s="507"/>
      <c r="C56" s="506"/>
      <c r="D56" s="506"/>
      <c r="E56" s="506"/>
      <c r="F56" s="506"/>
      <c r="G56" s="506"/>
      <c r="H56" s="507"/>
      <c r="I56" s="507"/>
      <c r="J56" s="507"/>
    </row>
    <row r="57" spans="2:10">
      <c r="B57" s="2"/>
      <c r="C57" s="380" t="s">
        <v>59</v>
      </c>
      <c r="D57" s="380" t="s">
        <v>208</v>
      </c>
      <c r="E57" s="380" t="s">
        <v>209</v>
      </c>
      <c r="F57" s="380" t="s">
        <v>210</v>
      </c>
      <c r="G57" s="380" t="s">
        <v>211</v>
      </c>
      <c r="H57" s="11"/>
      <c r="I57" s="507"/>
      <c r="J57" s="507"/>
    </row>
    <row r="58" spans="2:10">
      <c r="B58" s="507"/>
      <c r="C58" s="381">
        <f>'Base Inputs'!C19</f>
        <v>2024</v>
      </c>
      <c r="D58" s="381">
        <f>'Base Inputs'!D19</f>
        <v>2025</v>
      </c>
      <c r="E58" s="381">
        <f>'Base Inputs'!E19</f>
        <v>2026</v>
      </c>
      <c r="F58" s="381">
        <f>'Base Inputs'!F19</f>
        <v>2027</v>
      </c>
      <c r="G58" s="381">
        <f>'Base Inputs'!G19</f>
        <v>2028</v>
      </c>
      <c r="H58" s="11" t="s">
        <v>232</v>
      </c>
      <c r="I58" s="507"/>
      <c r="J58" s="6"/>
    </row>
    <row r="59" spans="2:10">
      <c r="B59" s="553" t="s">
        <v>290</v>
      </c>
      <c r="C59" s="554">
        <f>'Base Inputs'!C25</f>
        <v>0</v>
      </c>
      <c r="D59" s="554">
        <f>'Base Inputs'!D25</f>
        <v>0</v>
      </c>
      <c r="E59" s="554">
        <f>'Base Inputs'!E25</f>
        <v>0</v>
      </c>
      <c r="F59" s="554">
        <f>'Base Inputs'!F25</f>
        <v>0</v>
      </c>
      <c r="G59" s="554">
        <f>'Base Inputs'!G25</f>
        <v>0</v>
      </c>
      <c r="H59" s="554">
        <f>SUM(C59:G59)</f>
        <v>0</v>
      </c>
      <c r="I59" s="507"/>
      <c r="J59" s="6" t="s">
        <v>291</v>
      </c>
    </row>
    <row r="60" spans="2:10">
      <c r="B60" s="666"/>
      <c r="C60" s="667"/>
      <c r="D60" s="667"/>
      <c r="E60" s="667"/>
      <c r="F60" s="667"/>
      <c r="G60" s="667"/>
      <c r="H60" s="668"/>
      <c r="I60" s="5"/>
      <c r="J60" s="6"/>
    </row>
    <row r="61" spans="2:10" ht="27">
      <c r="B61" s="553" t="s">
        <v>292</v>
      </c>
      <c r="C61" s="551">
        <f>C53*(1+$C$33)</f>
        <v>0</v>
      </c>
      <c r="D61" s="551">
        <f t="shared" ref="D61:G61" si="5">D53*(1+$C$33)</f>
        <v>0</v>
      </c>
      <c r="E61" s="551">
        <f t="shared" si="5"/>
        <v>0</v>
      </c>
      <c r="F61" s="551">
        <f t="shared" si="5"/>
        <v>0</v>
      </c>
      <c r="G61" s="551">
        <f t="shared" si="5"/>
        <v>0</v>
      </c>
      <c r="H61" s="551">
        <f>SUM(C61:G61)</f>
        <v>0</v>
      </c>
      <c r="I61" s="5"/>
      <c r="J61" s="16" t="s">
        <v>293</v>
      </c>
    </row>
    <row r="62" spans="2:10">
      <c r="B62" s="192" t="s">
        <v>294</v>
      </c>
      <c r="C62" s="555">
        <f>C61*C44*(1+C45)</f>
        <v>0</v>
      </c>
      <c r="D62" s="555">
        <f t="shared" ref="D62:F62" si="6">D61*D44*(1+D45)</f>
        <v>0</v>
      </c>
      <c r="E62" s="555">
        <f t="shared" si="6"/>
        <v>0</v>
      </c>
      <c r="F62" s="555">
        <f t="shared" si="6"/>
        <v>0</v>
      </c>
      <c r="G62" s="555">
        <f>G61*G44*(1+G45)</f>
        <v>0</v>
      </c>
      <c r="H62" s="555">
        <f>SUM(C62:G62)</f>
        <v>0</v>
      </c>
      <c r="I62" s="5"/>
      <c r="J62" s="6" t="s">
        <v>295</v>
      </c>
    </row>
    <row r="63" spans="2:10" ht="27">
      <c r="B63" s="553" t="s">
        <v>296</v>
      </c>
      <c r="C63" s="543"/>
      <c r="D63" s="543"/>
      <c r="E63" s="543"/>
      <c r="F63" s="543"/>
      <c r="G63" s="543"/>
      <c r="H63" s="553"/>
      <c r="I63" s="5"/>
      <c r="J63" s="16" t="s">
        <v>297</v>
      </c>
    </row>
    <row r="64" spans="2:10" ht="11.15" customHeight="1">
      <c r="B64" s="666"/>
      <c r="C64" s="667"/>
      <c r="D64" s="667"/>
      <c r="E64" s="667"/>
      <c r="F64" s="667"/>
      <c r="G64" s="667"/>
      <c r="H64" s="668"/>
      <c r="I64" s="5"/>
      <c r="J64" s="6"/>
    </row>
    <row r="65" spans="2:10">
      <c r="B65" s="192" t="s">
        <v>294</v>
      </c>
      <c r="C65" s="193">
        <f>C62*(1+C63)</f>
        <v>0</v>
      </c>
      <c r="D65" s="193">
        <f>D62*(1+D63)</f>
        <v>0</v>
      </c>
      <c r="E65" s="193">
        <f>E62*(1+E63)</f>
        <v>0</v>
      </c>
      <c r="F65" s="193">
        <f>F62*(1+F63)</f>
        <v>0</v>
      </c>
      <c r="G65" s="193">
        <f>G62*(1+G63)</f>
        <v>0</v>
      </c>
      <c r="H65" s="193">
        <f>SUM(C65:G65)</f>
        <v>0</v>
      </c>
      <c r="I65" s="5"/>
      <c r="J65" s="6" t="s">
        <v>298</v>
      </c>
    </row>
    <row r="66" spans="2:10">
      <c r="B66" s="192" t="str">
        <f>"Total product procurement cost (landed) ("&amp;'Base Inputs'!$C$9&amp;")"</f>
        <v>Total product procurement cost (landed) (ETB)</v>
      </c>
      <c r="C66" s="194">
        <f ca="1">C65*'Base Inputs'!$C$10</f>
        <v>0</v>
      </c>
      <c r="D66" s="194">
        <f ca="1">D65*'Base Inputs'!$C$10</f>
        <v>0</v>
      </c>
      <c r="E66" s="194">
        <f ca="1">E65*'Base Inputs'!$C$10</f>
        <v>0</v>
      </c>
      <c r="F66" s="194">
        <f ca="1">F65*'Base Inputs'!$C$10</f>
        <v>0</v>
      </c>
      <c r="G66" s="194">
        <f ca="1">G65*'Base Inputs'!$C$10</f>
        <v>0</v>
      </c>
      <c r="H66" s="194">
        <f ca="1">SUM(C66:G66)</f>
        <v>0</v>
      </c>
      <c r="I66" s="507"/>
      <c r="J66" s="507"/>
    </row>
    <row r="71" spans="2:10">
      <c r="B71" s="9"/>
      <c r="C71" s="507"/>
      <c r="D71" s="507"/>
      <c r="E71" s="507"/>
      <c r="F71" s="507"/>
      <c r="G71" s="507"/>
      <c r="H71" s="507"/>
      <c r="I71" s="507"/>
      <c r="J71" s="507"/>
    </row>
    <row r="72" spans="2:10">
      <c r="B72" s="10"/>
      <c r="C72" s="507"/>
      <c r="D72" s="507"/>
      <c r="E72" s="507"/>
      <c r="F72" s="507"/>
      <c r="G72" s="507"/>
      <c r="H72" s="507"/>
      <c r="I72" s="507"/>
      <c r="J72" s="507"/>
    </row>
    <row r="73" spans="2:10">
      <c r="B73" s="10"/>
      <c r="C73" s="507"/>
      <c r="D73" s="507"/>
      <c r="E73" s="507"/>
      <c r="F73" s="507"/>
      <c r="G73" s="507"/>
      <c r="H73" s="507"/>
      <c r="I73" s="507"/>
      <c r="J73" s="507"/>
    </row>
    <row r="74" spans="2:10">
      <c r="B74" s="10"/>
      <c r="C74" s="507"/>
      <c r="D74" s="507"/>
      <c r="E74" s="507"/>
      <c r="F74" s="507"/>
      <c r="G74" s="507"/>
      <c r="H74" s="507"/>
      <c r="I74" s="507"/>
      <c r="J74" s="507"/>
    </row>
  </sheetData>
  <mergeCells count="3">
    <mergeCell ref="B60:H60"/>
    <mergeCell ref="B64:H64"/>
    <mergeCell ref="J13:J18"/>
  </mergeCells>
  <conditionalFormatting sqref="C42:G43">
    <cfRule type="containsText" dxfId="1" priority="1" operator="containsText" text="Check - sum is not 100%">
      <formula>NOT(ISERROR(SEARCH("Check - sum is not 100%",C42)))</formula>
    </cfRule>
    <cfRule type="containsText" dxfId="0" priority="2" operator="containsText" text="&quot;Check - sum is not 100%">
      <formula>NOT(ISERROR(SEARCH("""Check - sum is not 100%",C42)))</formula>
    </cfRule>
  </conditionalFormatting>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378C6-AB57-4EDA-A5E5-CA10073FBC9F}">
  <sheetPr>
    <tabColor theme="9" tint="0.79998168889431442"/>
  </sheetPr>
  <dimension ref="B1:S140"/>
  <sheetViews>
    <sheetView showGridLines="0" topLeftCell="A49" zoomScale="116" zoomScaleNormal="110" workbookViewId="0">
      <selection activeCell="G78" sqref="G78"/>
    </sheetView>
  </sheetViews>
  <sheetFormatPr defaultColWidth="8.81640625" defaultRowHeight="16"/>
  <cols>
    <col min="1" max="1" width="2.54296875" style="1" customWidth="1"/>
    <col min="2" max="2" width="33.54296875" style="12" customWidth="1"/>
    <col min="3" max="3" width="18.453125" style="12" customWidth="1"/>
    <col min="4" max="4" width="17" style="13" customWidth="1"/>
    <col min="5" max="5" width="16.453125" style="5" customWidth="1"/>
    <col min="6" max="6" width="16.453125" style="1" customWidth="1"/>
    <col min="7" max="7" width="16.81640625" style="1" customWidth="1"/>
    <col min="8" max="8" width="16.453125" style="1" customWidth="1"/>
    <col min="9" max="9" width="16.81640625" style="1" customWidth="1"/>
    <col min="10" max="10" width="16.453125" style="1" customWidth="1"/>
    <col min="11" max="16384" width="8.81640625" style="1"/>
  </cols>
  <sheetData>
    <row r="1" spans="2:19">
      <c r="B1" s="507"/>
      <c r="C1" s="507"/>
      <c r="D1" s="524"/>
      <c r="F1" s="507"/>
      <c r="G1" s="507"/>
      <c r="H1" s="507"/>
      <c r="I1" s="507"/>
      <c r="J1" s="507"/>
      <c r="K1" s="507"/>
      <c r="L1" s="507"/>
      <c r="M1" s="507"/>
      <c r="N1" s="507"/>
      <c r="O1" s="507"/>
      <c r="P1" s="507"/>
      <c r="Q1" s="507"/>
      <c r="R1" s="507"/>
      <c r="S1" s="507"/>
    </row>
    <row r="2" spans="2:19">
      <c r="B2" s="2" t="str">
        <f>IF(ISBLANK('Base Inputs'!$C$7),'Base Inputs'!$C$5&amp;" - MMS Introduction &amp; Scale-up Costing", 'Base Inputs'!$C$7&amp;", "&amp;'Base Inputs'!$C$5&amp;" - MMS Introduction &amp; Scale-up Costing")</f>
        <v>Ethiopia - MMS Introduction &amp; Scale-up Costing</v>
      </c>
      <c r="C2" s="507"/>
      <c r="D2" s="525"/>
      <c r="E2" s="94" t="s">
        <v>121</v>
      </c>
      <c r="F2" s="95" t="s">
        <v>122</v>
      </c>
      <c r="G2" s="96" t="s">
        <v>197</v>
      </c>
      <c r="H2" s="507"/>
      <c r="I2" s="507"/>
      <c r="J2" s="507"/>
      <c r="K2" s="507"/>
      <c r="L2" s="507"/>
      <c r="M2" s="507"/>
      <c r="N2" s="507"/>
      <c r="O2" s="507"/>
      <c r="P2" s="507"/>
      <c r="Q2" s="507"/>
      <c r="R2" s="507"/>
      <c r="S2" s="507"/>
    </row>
    <row r="3" spans="2:19" ht="23.5">
      <c r="B3" s="3" t="s">
        <v>26</v>
      </c>
      <c r="C3" s="507"/>
      <c r="D3" s="524"/>
      <c r="F3" s="507"/>
      <c r="G3" s="507"/>
      <c r="H3" s="507"/>
      <c r="I3" s="507"/>
      <c r="J3" s="507"/>
      <c r="K3" s="507"/>
      <c r="L3" s="507"/>
      <c r="M3" s="507"/>
      <c r="N3" s="507"/>
      <c r="O3" s="507"/>
      <c r="P3" s="507"/>
      <c r="Q3" s="507"/>
      <c r="R3" s="507"/>
      <c r="S3" s="507"/>
    </row>
    <row r="4" spans="2:19">
      <c r="B4" s="387" t="s">
        <v>299</v>
      </c>
      <c r="C4" s="507"/>
      <c r="D4" s="524"/>
      <c r="F4" s="507"/>
      <c r="G4" s="507"/>
      <c r="H4" s="507"/>
      <c r="I4" s="507"/>
      <c r="J4" s="507"/>
      <c r="K4" s="507"/>
      <c r="L4" s="507"/>
      <c r="M4" s="507"/>
      <c r="N4" s="507"/>
      <c r="O4" s="507"/>
      <c r="P4" s="507"/>
      <c r="Q4" s="507"/>
      <c r="R4" s="507"/>
      <c r="S4" s="507"/>
    </row>
    <row r="5" spans="2:19">
      <c r="B5" s="507"/>
      <c r="C5" s="507"/>
      <c r="D5" s="524"/>
      <c r="F5" s="507"/>
      <c r="G5" s="507"/>
      <c r="H5" s="507"/>
      <c r="I5" s="507"/>
      <c r="J5" s="507"/>
      <c r="K5" s="507"/>
      <c r="L5" s="507"/>
      <c r="M5" s="507"/>
      <c r="N5" s="507"/>
      <c r="O5" s="507"/>
      <c r="P5" s="507"/>
      <c r="Q5" s="507"/>
      <c r="R5" s="507"/>
      <c r="S5" s="507"/>
    </row>
    <row r="6" spans="2:19" ht="21">
      <c r="B6" s="88" t="str">
        <f>"Total "&amp;B3&amp;" Cost"</f>
        <v>Total Supply Chain Cost</v>
      </c>
      <c r="C6" s="84"/>
      <c r="D6" s="526"/>
      <c r="E6" s="85"/>
      <c r="F6" s="85"/>
      <c r="G6" s="85"/>
      <c r="H6" s="85"/>
      <c r="I6" s="85"/>
      <c r="J6" s="85"/>
      <c r="K6" s="507"/>
      <c r="L6" s="507"/>
      <c r="M6" s="507"/>
      <c r="N6" s="507"/>
      <c r="O6" s="507"/>
      <c r="P6" s="507"/>
      <c r="Q6" s="507"/>
      <c r="R6" s="507"/>
      <c r="S6" s="507"/>
    </row>
    <row r="7" spans="2:19">
      <c r="B7" s="268" t="s">
        <v>231</v>
      </c>
      <c r="C7" s="86"/>
      <c r="D7" s="527"/>
      <c r="E7" s="87"/>
      <c r="F7" s="507"/>
      <c r="G7" s="507"/>
      <c r="H7" s="507"/>
      <c r="I7" s="507"/>
      <c r="J7" s="507"/>
      <c r="K7" s="507"/>
      <c r="L7" s="507"/>
      <c r="M7" s="507"/>
      <c r="N7" s="507"/>
      <c r="O7" s="507"/>
      <c r="P7" s="507"/>
      <c r="Q7" s="507"/>
      <c r="R7" s="507"/>
      <c r="S7" s="507"/>
    </row>
    <row r="8" spans="2:19">
      <c r="B8" s="268"/>
      <c r="C8" s="86"/>
      <c r="D8" s="527"/>
      <c r="E8" s="87"/>
      <c r="F8" s="507"/>
      <c r="G8" s="507"/>
      <c r="H8" s="507"/>
      <c r="I8" s="507"/>
      <c r="J8" s="507"/>
      <c r="K8" s="507"/>
      <c r="L8" s="507"/>
      <c r="M8" s="507"/>
      <c r="N8" s="507"/>
      <c r="O8" s="507"/>
      <c r="P8" s="507"/>
      <c r="Q8" s="507"/>
      <c r="R8" s="507"/>
      <c r="S8" s="507"/>
    </row>
    <row r="9" spans="2:19">
      <c r="B9" s="100"/>
      <c r="C9" s="91" t="s">
        <v>59</v>
      </c>
      <c r="D9" s="91" t="s">
        <v>208</v>
      </c>
      <c r="E9" s="91" t="s">
        <v>209</v>
      </c>
      <c r="F9" s="91" t="s">
        <v>210</v>
      </c>
      <c r="G9" s="91" t="s">
        <v>211</v>
      </c>
      <c r="H9" s="507"/>
      <c r="I9" s="507"/>
      <c r="J9" s="507"/>
      <c r="K9" s="507"/>
      <c r="L9" s="507"/>
      <c r="M9" s="507"/>
      <c r="N9" s="507"/>
      <c r="O9" s="507"/>
      <c r="P9" s="507"/>
      <c r="Q9" s="507"/>
      <c r="R9" s="507"/>
      <c r="S9" s="507"/>
    </row>
    <row r="10" spans="2:19">
      <c r="B10" s="90"/>
      <c r="C10" s="92">
        <f>'Base Inputs'!$C$13</f>
        <v>2024</v>
      </c>
      <c r="D10" s="92">
        <f>'Base Inputs'!$D$13</f>
        <v>2025</v>
      </c>
      <c r="E10" s="92">
        <f>'Base Inputs'!$E$13</f>
        <v>2026</v>
      </c>
      <c r="F10" s="92">
        <f>'Base Inputs'!$F$13</f>
        <v>2027</v>
      </c>
      <c r="G10" s="92">
        <f>'Base Inputs'!$G$13</f>
        <v>2028</v>
      </c>
      <c r="H10" s="91" t="s">
        <v>232</v>
      </c>
      <c r="I10" s="507"/>
      <c r="J10" s="507"/>
      <c r="K10" s="507"/>
      <c r="L10" s="507"/>
      <c r="M10" s="507"/>
      <c r="N10" s="507"/>
      <c r="O10" s="507"/>
      <c r="P10" s="507"/>
      <c r="Q10" s="507"/>
      <c r="R10" s="507"/>
      <c r="S10" s="507"/>
    </row>
    <row r="11" spans="2:19" s="5" customFormat="1" ht="6" customHeight="1">
      <c r="B11" s="528"/>
      <c r="C11" s="529"/>
      <c r="D11" s="529"/>
      <c r="E11" s="529"/>
      <c r="F11" s="529"/>
      <c r="G11" s="529"/>
      <c r="H11" s="507"/>
      <c r="I11" s="507"/>
      <c r="J11" s="507"/>
      <c r="K11" s="507"/>
      <c r="L11" s="507"/>
      <c r="M11" s="507"/>
      <c r="N11" s="507"/>
      <c r="O11" s="507"/>
      <c r="P11" s="507"/>
      <c r="Q11" s="507"/>
      <c r="R11" s="507"/>
      <c r="S11" s="507"/>
    </row>
    <row r="12" spans="2:19">
      <c r="B12" s="98" t="str">
        <f>"Total "&amp;B3&amp;" Costs (USD)"</f>
        <v>Total Supply Chain Costs (USD)</v>
      </c>
      <c r="C12" s="102">
        <f>SUM(C13:C14)</f>
        <v>0</v>
      </c>
      <c r="D12" s="102">
        <f t="shared" ref="D12:G12" si="0">SUM(D13:D14)</f>
        <v>0</v>
      </c>
      <c r="E12" s="102">
        <f t="shared" si="0"/>
        <v>0</v>
      </c>
      <c r="F12" s="102">
        <f t="shared" si="0"/>
        <v>0</v>
      </c>
      <c r="G12" s="102">
        <f t="shared" si="0"/>
        <v>0</v>
      </c>
      <c r="H12" s="102">
        <f t="shared" ref="H12:H17" si="1">SUM(C12:G12)</f>
        <v>0</v>
      </c>
      <c r="I12" s="507"/>
      <c r="J12" s="665" t="s">
        <v>233</v>
      </c>
      <c r="K12" s="507"/>
      <c r="L12" s="507"/>
      <c r="M12" s="507"/>
      <c r="N12" s="507"/>
      <c r="O12" s="507"/>
      <c r="P12" s="507"/>
      <c r="Q12" s="507"/>
      <c r="R12" s="507"/>
      <c r="S12" s="507"/>
    </row>
    <row r="13" spans="2:19">
      <c r="B13" s="530" t="s">
        <v>58</v>
      </c>
      <c r="C13" s="535">
        <f>SUMIFS($J$63:$J$138,E63:E138,"*Yes*",$D$63:$D$138,"*Introduction/Transition*")</f>
        <v>0</v>
      </c>
      <c r="D13" s="535">
        <f>SUMIFS($J$63:$J$138,F63:F138,"*Yes*",$D$63:$D$138,"*Introduction/Transition*")</f>
        <v>0</v>
      </c>
      <c r="E13" s="535">
        <f>SUMIFS($J$63:$J$138,G63:G138,"*Yes*",$D$63:$D$138,"*Introduction/Transition*")</f>
        <v>0</v>
      </c>
      <c r="F13" s="535">
        <f>SUMIFS($J$63:$J$138,H63:H138,"*Yes*",$D$63:$D$138,"*Introduction/Transition*")</f>
        <v>0</v>
      </c>
      <c r="G13" s="535">
        <f>SUMIFS($J$63:$J$138,I63:I138,"*Yes*",$D$63:$D$138,"*Introduction/Transition*")</f>
        <v>0</v>
      </c>
      <c r="H13" s="535">
        <f t="shared" si="1"/>
        <v>0</v>
      </c>
      <c r="I13" s="507"/>
      <c r="J13" s="665"/>
      <c r="K13" s="507"/>
      <c r="L13" s="507"/>
      <c r="M13" s="507"/>
      <c r="N13" s="507"/>
      <c r="O13" s="507"/>
      <c r="P13" s="507"/>
      <c r="Q13" s="507"/>
      <c r="R13" s="507"/>
      <c r="S13" s="507"/>
    </row>
    <row r="14" spans="2:19">
      <c r="B14" s="530" t="s">
        <v>102</v>
      </c>
      <c r="C14" s="535">
        <f>SUMIFS($J$63:$J$138,E63:E138,"*Yes*",$D$63:$D$138,"*Ongoing*")</f>
        <v>0</v>
      </c>
      <c r="D14" s="535">
        <f>SUMIFS($J$63:$J$138,F63:F138,"*Yes*",$D$63:$D$138,"*Ongoing*")</f>
        <v>0</v>
      </c>
      <c r="E14" s="535">
        <f>SUMIFS($J$63:$J$138,G63:G138,"*Yes*",$D$63:$D$138,"*Ongoing*")</f>
        <v>0</v>
      </c>
      <c r="F14" s="535">
        <f>SUMIFS($J$63:$J$138,H63:H138,"*Yes*",$D$63:$D$138,"*Ongoing*")</f>
        <v>0</v>
      </c>
      <c r="G14" s="535">
        <f>SUMIFS($J$63:$J$138,I63:I138,"*Yes*",$D$63:$D$138,"*Ongoing*")</f>
        <v>0</v>
      </c>
      <c r="H14" s="535">
        <f t="shared" si="1"/>
        <v>0</v>
      </c>
      <c r="I14" s="507"/>
      <c r="J14" s="665"/>
      <c r="K14" s="507"/>
      <c r="L14" s="507"/>
      <c r="M14" s="507"/>
      <c r="N14" s="507"/>
      <c r="O14" s="507"/>
      <c r="P14" s="507"/>
      <c r="Q14" s="507"/>
      <c r="R14" s="507"/>
      <c r="S14" s="507"/>
    </row>
    <row r="15" spans="2:19">
      <c r="B15" s="98" t="str">
        <f>"Total "&amp;B3&amp;" Costs ("&amp;'Base Inputs'!C9&amp;")"</f>
        <v>Total Supply Chain Costs (ETB)</v>
      </c>
      <c r="C15" s="265">
        <f ca="1">C12*'Base Inputs'!$C$10</f>
        <v>0</v>
      </c>
      <c r="D15" s="265">
        <f ca="1">D12*'Base Inputs'!$C$10</f>
        <v>0</v>
      </c>
      <c r="E15" s="265">
        <f ca="1">E12*'Base Inputs'!$C$10</f>
        <v>0</v>
      </c>
      <c r="F15" s="265">
        <f ca="1">F12*'Base Inputs'!$C$10</f>
        <v>0</v>
      </c>
      <c r="G15" s="265">
        <f ca="1">G12*'Base Inputs'!$C$10</f>
        <v>0</v>
      </c>
      <c r="H15" s="265">
        <f t="shared" ca="1" si="1"/>
        <v>0</v>
      </c>
      <c r="I15" s="507"/>
      <c r="J15" s="665"/>
      <c r="K15" s="507"/>
      <c r="L15" s="507"/>
      <c r="M15" s="507"/>
      <c r="N15" s="507"/>
      <c r="O15" s="507"/>
      <c r="P15" s="507"/>
      <c r="Q15" s="507"/>
      <c r="R15" s="507"/>
      <c r="S15" s="507"/>
    </row>
    <row r="16" spans="2:19">
      <c r="B16" s="530" t="s">
        <v>58</v>
      </c>
      <c r="C16" s="532">
        <f ca="1">C13*'Base Inputs'!$C$10</f>
        <v>0</v>
      </c>
      <c r="D16" s="532">
        <f ca="1">D13*'Base Inputs'!$C$10</f>
        <v>0</v>
      </c>
      <c r="E16" s="532">
        <f ca="1">E13*'Base Inputs'!$C$10</f>
        <v>0</v>
      </c>
      <c r="F16" s="532">
        <f ca="1">F13*'Base Inputs'!$C$10</f>
        <v>0</v>
      </c>
      <c r="G16" s="532">
        <f ca="1">G13*'Base Inputs'!$C$10</f>
        <v>0</v>
      </c>
      <c r="H16" s="533">
        <f t="shared" ca="1" si="1"/>
        <v>0</v>
      </c>
      <c r="I16" s="507"/>
      <c r="J16" s="665"/>
      <c r="K16" s="507"/>
      <c r="L16" s="507"/>
      <c r="M16" s="507"/>
      <c r="N16" s="507"/>
      <c r="O16" s="507"/>
      <c r="P16" s="507"/>
      <c r="Q16" s="507"/>
      <c r="R16" s="507"/>
      <c r="S16" s="507"/>
    </row>
    <row r="17" spans="2:17">
      <c r="B17" s="530" t="s">
        <v>102</v>
      </c>
      <c r="C17" s="532">
        <f ca="1">C14*'Base Inputs'!$C$10</f>
        <v>0</v>
      </c>
      <c r="D17" s="532">
        <f ca="1">D14*'Base Inputs'!$C$10</f>
        <v>0</v>
      </c>
      <c r="E17" s="532">
        <f ca="1">E14*'Base Inputs'!$C$10</f>
        <v>0</v>
      </c>
      <c r="F17" s="532">
        <f ca="1">F14*'Base Inputs'!$C$10</f>
        <v>0</v>
      </c>
      <c r="G17" s="532">
        <f ca="1">G14*'Base Inputs'!$C$10</f>
        <v>0</v>
      </c>
      <c r="H17" s="533">
        <f t="shared" ca="1" si="1"/>
        <v>0</v>
      </c>
      <c r="I17" s="507"/>
      <c r="J17" s="665"/>
      <c r="K17" s="507"/>
      <c r="L17" s="507"/>
      <c r="M17" s="507"/>
      <c r="N17" s="507"/>
      <c r="O17" s="507"/>
      <c r="P17" s="507"/>
      <c r="Q17" s="507"/>
    </row>
    <row r="18" spans="2:17">
      <c r="B18" s="166"/>
      <c r="C18" s="167"/>
      <c r="D18" s="167"/>
      <c r="E18" s="167"/>
      <c r="F18" s="507"/>
      <c r="G18" s="507"/>
      <c r="H18" s="507"/>
      <c r="I18" s="507"/>
      <c r="J18" s="665"/>
      <c r="K18" s="507"/>
      <c r="L18" s="507"/>
      <c r="M18" s="507"/>
      <c r="N18" s="507"/>
      <c r="O18" s="507"/>
      <c r="P18" s="507"/>
      <c r="Q18" s="507"/>
    </row>
    <row r="19" spans="2:17">
      <c r="B19" s="301" t="s">
        <v>246</v>
      </c>
      <c r="C19" s="91" t="s">
        <v>59</v>
      </c>
      <c r="D19" s="91" t="s">
        <v>208</v>
      </c>
      <c r="E19" s="91" t="s">
        <v>209</v>
      </c>
      <c r="F19" s="91" t="s">
        <v>210</v>
      </c>
      <c r="G19" s="91" t="s">
        <v>211</v>
      </c>
      <c r="H19" s="507"/>
      <c r="I19" s="70"/>
      <c r="J19" s="665"/>
      <c r="K19" s="5"/>
      <c r="L19" s="5"/>
      <c r="M19" s="5"/>
      <c r="N19" s="5"/>
      <c r="O19" s="5"/>
      <c r="P19" s="5"/>
      <c r="Q19" s="5"/>
    </row>
    <row r="20" spans="2:17">
      <c r="B20" s="2"/>
      <c r="C20" s="92">
        <f>'Base Inputs'!$C$13</f>
        <v>2024</v>
      </c>
      <c r="D20" s="92">
        <f>'Base Inputs'!$D$13</f>
        <v>2025</v>
      </c>
      <c r="E20" s="92">
        <f>'Base Inputs'!$E$13</f>
        <v>2026</v>
      </c>
      <c r="F20" s="92">
        <f>'Base Inputs'!$F$13</f>
        <v>2027</v>
      </c>
      <c r="G20" s="92">
        <f>'Base Inputs'!$G$13</f>
        <v>2028</v>
      </c>
      <c r="H20" s="92" t="s">
        <v>232</v>
      </c>
      <c r="I20" s="70"/>
      <c r="J20" s="665"/>
      <c r="K20" s="5"/>
      <c r="L20" s="5"/>
      <c r="M20" s="5"/>
      <c r="N20" s="5"/>
      <c r="O20" s="5"/>
      <c r="P20" s="5"/>
      <c r="Q20" s="5"/>
    </row>
    <row r="21" spans="2:17" ht="15.75" customHeight="1">
      <c r="B21" s="300" t="str">
        <f>B43</f>
        <v>Warehousing and Storage</v>
      </c>
      <c r="C21" s="535">
        <f>SUMIFS($J$63:$J$139,E63:E139,"*Yes*",$B$63:$B$139,"*"&amp;$B$21&amp;"*")</f>
        <v>0</v>
      </c>
      <c r="D21" s="535">
        <f>SUMIFS($J$63:$J$139,F63:F139,"*Yes*",$B$63:$B$139,"*"&amp;$B$21&amp;"*")</f>
        <v>0</v>
      </c>
      <c r="E21" s="535">
        <f>SUMIFS($J$63:$J$139,G63:G139,"*Yes*",$B$63:$B$139,"*"&amp;$B$21&amp;"*")</f>
        <v>0</v>
      </c>
      <c r="F21" s="535">
        <f>SUMIFS($J$63:$J$139,H63:H139,"*Yes*",$B$63:$B$139,"*"&amp;$B$21&amp;"*")</f>
        <v>0</v>
      </c>
      <c r="G21" s="535">
        <f>SUMIFS($J$63:$J$139,I63:I139,"*Yes*",$B$63:$B$139,"*"&amp;$B$21&amp;"*")</f>
        <v>0</v>
      </c>
      <c r="H21" s="102">
        <f t="shared" ref="H21:H36" si="2">SUM(C21:G21)</f>
        <v>0</v>
      </c>
      <c r="I21" s="70"/>
      <c r="J21" s="665"/>
      <c r="K21" s="5"/>
      <c r="L21" s="5"/>
      <c r="M21" s="5"/>
      <c r="N21" s="5"/>
      <c r="O21" s="5"/>
      <c r="P21" s="5"/>
      <c r="Q21" s="5"/>
    </row>
    <row r="22" spans="2:17" ht="15.75" customHeight="1">
      <c r="B22" s="300" t="str">
        <f t="shared" ref="B22:B34" si="3">B44</f>
        <v>Forecasting/Ordering Training</v>
      </c>
      <c r="C22" s="535">
        <f>SUMIFS($J$63:$J$139,E63:E139,"*Yes*",$B$63:$B$139,"*"&amp;$B$22&amp;"*")</f>
        <v>0</v>
      </c>
      <c r="D22" s="535">
        <f>SUMIFS($J$63:$J$139,F63:F139,"*Yes*",$B$63:$B$139,"*"&amp;$B$22&amp;"*")</f>
        <v>0</v>
      </c>
      <c r="E22" s="535">
        <f>SUMIFS($J$63:$J$139,G63:G139,"*Yes*",$B$63:$B$139,"*"&amp;$B$22&amp;"*")</f>
        <v>0</v>
      </c>
      <c r="F22" s="535">
        <f>SUMIFS($J$63:$J$139,H63:H139,"*Yes*",$B$63:$B$139,"*"&amp;$B$22&amp;"*")</f>
        <v>0</v>
      </c>
      <c r="G22" s="535">
        <f>SUMIFS($J$63:$J$139,I63:I139,"*Yes*",$B$63:$B$139,"*"&amp;$B$22&amp;"*")</f>
        <v>0</v>
      </c>
      <c r="H22" s="102">
        <f t="shared" si="2"/>
        <v>0</v>
      </c>
      <c r="I22" s="70"/>
      <c r="J22" s="665"/>
      <c r="K22" s="5"/>
      <c r="L22" s="5"/>
      <c r="M22" s="5"/>
      <c r="N22" s="5"/>
      <c r="O22" s="5"/>
      <c r="P22" s="5"/>
      <c r="Q22" s="5"/>
    </row>
    <row r="23" spans="2:17" ht="15.75" customHeight="1">
      <c r="B23" s="300" t="str">
        <f t="shared" si="3"/>
        <v>Extra Port/Customs Fees</v>
      </c>
      <c r="C23" s="535">
        <f>SUMIFS($J$63:$J$139,E63:E139,"*Yes*",$B$63:$B$139,"*"&amp;$B$23&amp;"*")</f>
        <v>0</v>
      </c>
      <c r="D23" s="535">
        <f>SUMIFS($J$63:$J$139,F63:F139,"*Yes*",$B$63:$B$139,"*"&amp;$B$23&amp;"*")</f>
        <v>0</v>
      </c>
      <c r="E23" s="535">
        <f>SUMIFS($J$63:$J$139,G63:G139,"*Yes*",$B$63:$B$139,"*"&amp;$B$23&amp;"*")</f>
        <v>0</v>
      </c>
      <c r="F23" s="535">
        <f>SUMIFS($J$63:$J$139,H63:H139,"*Yes*",$B$63:$B$139,"*"&amp;$B$23&amp;"*")</f>
        <v>0</v>
      </c>
      <c r="G23" s="535">
        <f>SUMIFS($J$63:$J$139,I63:I139,"*Yes*",$B$63:$B$139,"*"&amp;$B$23&amp;"*")</f>
        <v>0</v>
      </c>
      <c r="H23" s="102">
        <f t="shared" si="2"/>
        <v>0</v>
      </c>
      <c r="I23" s="70"/>
      <c r="J23" s="665"/>
      <c r="K23" s="5"/>
      <c r="L23" s="5"/>
      <c r="M23" s="5"/>
      <c r="N23" s="5"/>
      <c r="O23" s="5"/>
      <c r="P23" s="5"/>
      <c r="Q23" s="5"/>
    </row>
    <row r="24" spans="2:17" ht="15.75" customHeight="1">
      <c r="B24" s="300">
        <f t="shared" si="3"/>
        <v>0</v>
      </c>
      <c r="C24" s="535">
        <f>SUMIFS($J$63:$J$139,E63:E139,"*Yes*",$B$63:$B$139,"*"&amp;$B$24&amp;"*")</f>
        <v>0</v>
      </c>
      <c r="D24" s="535">
        <f>SUMIFS($J$63:$J$139,F63:F139,"*Yes*",$B$63:$B$139,"*"&amp;$B$24&amp;"*")</f>
        <v>0</v>
      </c>
      <c r="E24" s="535">
        <f>SUMIFS($J$63:$J$139,G63:G139,"*Yes*",$B$63:$B$139,"*"&amp;$B$24&amp;"*")</f>
        <v>0</v>
      </c>
      <c r="F24" s="535">
        <f>SUMIFS($J$63:$J$139,H63:H139,"*Yes*",$B$63:$B$139,"*"&amp;$B$24&amp;"*")</f>
        <v>0</v>
      </c>
      <c r="G24" s="535">
        <f>SUMIFS($J$63:$J$139,I63:I139,"*Yes*",$B$63:$B$139,"*"&amp;$B$24&amp;"*")</f>
        <v>0</v>
      </c>
      <c r="H24" s="102">
        <f t="shared" si="2"/>
        <v>0</v>
      </c>
      <c r="I24" s="70"/>
      <c r="J24" s="665"/>
      <c r="K24" s="5"/>
      <c r="L24" s="5"/>
      <c r="M24" s="5"/>
      <c r="N24" s="5"/>
      <c r="O24" s="5"/>
      <c r="P24" s="5"/>
      <c r="Q24" s="5"/>
    </row>
    <row r="25" spans="2:17" ht="15.75" customHeight="1">
      <c r="B25" s="300">
        <f t="shared" si="3"/>
        <v>0</v>
      </c>
      <c r="C25" s="535">
        <f>SUMIFS($J$63:$J$139,E63:E139,"*Yes*",$B$63:$B$139,"*"&amp;$B$25&amp;"*")</f>
        <v>0</v>
      </c>
      <c r="D25" s="535">
        <f>SUMIFS($J$63:$J$139,F63:F139,"*Yes*",$B$63:$B$139,"*"&amp;$B$25&amp;"*")</f>
        <v>0</v>
      </c>
      <c r="E25" s="535">
        <f>SUMIFS($J$63:$J$139,G63:G139,"*Yes*",$B$63:$B$139,"*"&amp;$B$25&amp;"*")</f>
        <v>0</v>
      </c>
      <c r="F25" s="535">
        <f>SUMIFS($J$63:$J$139,H63:H139,"*Yes*",$B$63:$B$139,"*"&amp;$B$25&amp;"*")</f>
        <v>0</v>
      </c>
      <c r="G25" s="535">
        <f>SUMIFS($J$63:$J$139,I63:I139,"*Yes*",$B$63:$B$139,"*"&amp;$B$25&amp;"*")</f>
        <v>0</v>
      </c>
      <c r="H25" s="102">
        <f t="shared" si="2"/>
        <v>0</v>
      </c>
      <c r="I25" s="70"/>
      <c r="J25" s="665"/>
      <c r="K25" s="5"/>
      <c r="L25" s="5"/>
      <c r="M25" s="5"/>
      <c r="N25" s="5"/>
      <c r="O25" s="5"/>
      <c r="P25" s="5"/>
      <c r="Q25" s="5"/>
    </row>
    <row r="26" spans="2:17" ht="15.75" customHeight="1">
      <c r="B26" s="300">
        <f t="shared" si="3"/>
        <v>0</v>
      </c>
      <c r="C26" s="535">
        <f>SUMIFS($J$63:$J$139,E63:E139,"*Yes*",$B$63:$B$139,"*"&amp;$B$26&amp;"*")</f>
        <v>0</v>
      </c>
      <c r="D26" s="535">
        <f>SUMIFS($J$63:$J$139,F63:F139,"*Yes*",$B$63:$B$139,"*"&amp;$B$26&amp;"*")</f>
        <v>0</v>
      </c>
      <c r="E26" s="535">
        <f>SUMIFS($J$63:$J$139,G63:G139,"*Yes*",$B$63:$B$139,"*"&amp;$B$26&amp;"*")</f>
        <v>0</v>
      </c>
      <c r="F26" s="535">
        <f>SUMIFS($J$63:$J$139,H63:H139,"*Yes*",$B$63:$B$139,"*"&amp;$B$26&amp;"*")</f>
        <v>0</v>
      </c>
      <c r="G26" s="535">
        <f>SUMIFS($J$63:$J$139,I63:I139,"*Yes*",$B$63:$B$139,"*"&amp;$B$26&amp;"*")</f>
        <v>0</v>
      </c>
      <c r="H26" s="102">
        <f t="shared" si="2"/>
        <v>0</v>
      </c>
      <c r="I26" s="70"/>
      <c r="J26" s="665"/>
      <c r="K26" s="5"/>
      <c r="L26" s="5"/>
      <c r="M26" s="5"/>
      <c r="N26" s="5"/>
      <c r="O26" s="5"/>
      <c r="P26" s="5"/>
      <c r="Q26" s="5"/>
    </row>
    <row r="27" spans="2:17" ht="15.75" customHeight="1">
      <c r="B27" s="300">
        <f t="shared" si="3"/>
        <v>0</v>
      </c>
      <c r="C27" s="535">
        <f>SUMIFS($J$63:$J$139,E63:E139,"*Yes*",$B$63:$B$139,"*"&amp;$B$27&amp;"*")</f>
        <v>0</v>
      </c>
      <c r="D27" s="535">
        <f>SUMIFS($J$63:$J$139,F63:F139,"*Yes*",$B$63:$B$139,"*"&amp;$B$27&amp;"*")</f>
        <v>0</v>
      </c>
      <c r="E27" s="535">
        <f>SUMIFS($J$63:$J$139,G63:G139,"*Yes*",$B$63:$B$139,"*"&amp;$B$27&amp;"*")</f>
        <v>0</v>
      </c>
      <c r="F27" s="535">
        <f>SUMIFS($J$63:$J$139,H63:H139,"*Yes*",$B$63:$B$139,"*"&amp;$B$27&amp;"*")</f>
        <v>0</v>
      </c>
      <c r="G27" s="535">
        <f>SUMIFS($J$63:$J$139,I63:I139,"*Yes*",$B$63:$B$139,"*"&amp;$B$27&amp;"*")</f>
        <v>0</v>
      </c>
      <c r="H27" s="102">
        <f t="shared" si="2"/>
        <v>0</v>
      </c>
      <c r="I27" s="70"/>
      <c r="J27" s="665"/>
      <c r="K27" s="5"/>
      <c r="L27" s="5"/>
      <c r="M27" s="5"/>
      <c r="N27" s="5"/>
      <c r="O27" s="5"/>
      <c r="P27" s="5"/>
      <c r="Q27" s="5"/>
    </row>
    <row r="28" spans="2:17" ht="15.75" customHeight="1">
      <c r="B28" s="300">
        <f t="shared" si="3"/>
        <v>0</v>
      </c>
      <c r="C28" s="535">
        <f>SUMIFS($J$63:$J$139,E63:E139,"*Yes*",$B$63:$B$139,"*"&amp;$B$28&amp;"*")</f>
        <v>0</v>
      </c>
      <c r="D28" s="535">
        <f>SUMIFS($J$63:$J$139,F63:F139,"*Yes*",$B$63:$B$139,"*"&amp;$B$28&amp;"*")</f>
        <v>0</v>
      </c>
      <c r="E28" s="535">
        <f>SUMIFS($J$63:$J$139,G63:G139,"*Yes*",$B$63:$B$139,"*"&amp;$B$28&amp;"*")</f>
        <v>0</v>
      </c>
      <c r="F28" s="535">
        <f>SUMIFS($J$63:$J$139,H63:H139,"*Yes*",$B$63:$B$139,"*"&amp;$B$28&amp;"*")</f>
        <v>0</v>
      </c>
      <c r="G28" s="535">
        <f>SUMIFS($J$63:$J$139,I63:I139,"*Yes*",$B$63:$B$139,"*"&amp;$B$28&amp;"*")</f>
        <v>0</v>
      </c>
      <c r="H28" s="102">
        <f t="shared" si="2"/>
        <v>0</v>
      </c>
      <c r="I28" s="70"/>
      <c r="J28" s="665"/>
      <c r="K28" s="5"/>
      <c r="L28" s="5"/>
      <c r="M28" s="5"/>
      <c r="N28" s="5"/>
      <c r="O28" s="5"/>
      <c r="P28" s="5"/>
      <c r="Q28" s="5"/>
    </row>
    <row r="29" spans="2:17" ht="15.75" customHeight="1">
      <c r="B29" s="300">
        <f t="shared" si="3"/>
        <v>0</v>
      </c>
      <c r="C29" s="535">
        <f>SUMIFS($J$63:$J$139,E63:E139,"*Yes*",$B$63:$B$139,"*"&amp;$B$29&amp;"*")</f>
        <v>0</v>
      </c>
      <c r="D29" s="535">
        <f>SUMIFS($J$63:$J$139,F63:F139,"*Yes*",$B$63:$B$139,"*"&amp;$B$29&amp;"*")</f>
        <v>0</v>
      </c>
      <c r="E29" s="535">
        <f>SUMIFS($J$63:$J$139,G63:G139,"*Yes*",$B$63:$B$139,"*"&amp;$B$29&amp;"*")</f>
        <v>0</v>
      </c>
      <c r="F29" s="535">
        <f>SUMIFS($J$63:$J$139,H63:H139,"*Yes*",$B$63:$B$139,"*"&amp;$B$29&amp;"*")</f>
        <v>0</v>
      </c>
      <c r="G29" s="535">
        <f>SUMIFS($J$63:$J$139,I63:I139,"*Yes*",$B$63:$B$139,"*"&amp;$B$29&amp;"*")</f>
        <v>0</v>
      </c>
      <c r="H29" s="102">
        <f t="shared" si="2"/>
        <v>0</v>
      </c>
      <c r="I29" s="70"/>
      <c r="J29" s="665"/>
      <c r="K29" s="5"/>
      <c r="L29" s="5"/>
      <c r="M29" s="5"/>
      <c r="N29" s="5"/>
      <c r="O29" s="5"/>
      <c r="P29" s="5"/>
      <c r="Q29" s="5"/>
    </row>
    <row r="30" spans="2:17" ht="15.75" customHeight="1">
      <c r="B30" s="300">
        <f t="shared" si="3"/>
        <v>0</v>
      </c>
      <c r="C30" s="535">
        <f>SUMIFS($J$63:$J$139,E63:E139,"*Yes*",$B$63:$B$139,"*"&amp;$B$30&amp;"*")</f>
        <v>0</v>
      </c>
      <c r="D30" s="535">
        <f>SUMIFS($J$63:$J$139,F63:F139,"*Yes*",$B$63:$B$139,"*"&amp;$B$30&amp;"*")</f>
        <v>0</v>
      </c>
      <c r="E30" s="535">
        <f>SUMIFS($J$63:$J$139,G63:G139,"*Yes*",$B$63:$B$139,"*"&amp;$B$30&amp;"*")</f>
        <v>0</v>
      </c>
      <c r="F30" s="535">
        <f>SUMIFS($J$63:$J$139,H63:H139,"*Yes*",$B$63:$B$139,"*"&amp;$B$30&amp;"*")</f>
        <v>0</v>
      </c>
      <c r="G30" s="535">
        <f>SUMIFS($J$63:$J$139,I63:I139,"*Yes*",$B$63:$B$139,"*"&amp;$B$30&amp;"*")</f>
        <v>0</v>
      </c>
      <c r="H30" s="102">
        <f t="shared" si="2"/>
        <v>0</v>
      </c>
      <c r="I30" s="70"/>
      <c r="J30" s="665"/>
      <c r="K30" s="5"/>
      <c r="L30" s="5"/>
      <c r="M30" s="5"/>
      <c r="N30" s="5"/>
      <c r="O30" s="5"/>
      <c r="P30" s="5"/>
      <c r="Q30" s="5"/>
    </row>
    <row r="31" spans="2:17" ht="15.75" customHeight="1">
      <c r="B31" s="300">
        <f t="shared" si="3"/>
        <v>0</v>
      </c>
      <c r="C31" s="535">
        <f>SUMIFS($J$63:$J$139,E63:E139,"*Yes*",$B$63:$B$139,"*"&amp;$B$31&amp;"*")</f>
        <v>0</v>
      </c>
      <c r="D31" s="535">
        <f>SUMIFS($J$63:$J$139,F63:F139,"*Yes*",$B$63:$B$139,"*"&amp;$B$31&amp;"*")</f>
        <v>0</v>
      </c>
      <c r="E31" s="535">
        <f>SUMIFS($J$63:$J$139,G63:G139,"*Yes*",$B$63:$B$139,"*"&amp;$B$31&amp;"*")</f>
        <v>0</v>
      </c>
      <c r="F31" s="535">
        <f>SUMIFS($J$63:$J$139,H63:H139,"*Yes*",$B$63:$B$139,"*"&amp;$B$31&amp;"*")</f>
        <v>0</v>
      </c>
      <c r="G31" s="535">
        <f>SUMIFS($J$63:$J$139,I63:I139,"*Yes*",$B$63:$B$139,"*"&amp;$B$31&amp;"*")</f>
        <v>0</v>
      </c>
      <c r="H31" s="102">
        <f t="shared" si="2"/>
        <v>0</v>
      </c>
      <c r="I31" s="70"/>
      <c r="J31" s="665"/>
      <c r="K31" s="5"/>
      <c r="L31" s="5"/>
      <c r="M31" s="5"/>
      <c r="N31" s="5"/>
      <c r="O31" s="5"/>
      <c r="P31" s="5"/>
      <c r="Q31" s="5"/>
    </row>
    <row r="32" spans="2:17" ht="15.75" customHeight="1">
      <c r="B32" s="300">
        <f t="shared" si="3"/>
        <v>0</v>
      </c>
      <c r="C32" s="535">
        <f>SUMIFS($J$63:$J$139,E63:E139,"*Yes*",$B$63:$B$139,"*"&amp;$B$32&amp;"*")</f>
        <v>0</v>
      </c>
      <c r="D32" s="535">
        <f>SUMIFS($J$63:$J$139,F63:F139,"*Yes*",$B$63:$B$139,"*"&amp;$B$32&amp;"*")</f>
        <v>0</v>
      </c>
      <c r="E32" s="535">
        <f>SUMIFS($J$63:$J$139,G63:G139,"*Yes*",$B$63:$B$139,"*"&amp;$B$32&amp;"*")</f>
        <v>0</v>
      </c>
      <c r="F32" s="535">
        <f>SUMIFS($J$63:$J$139,H63:H139,"*Yes*",$B$63:$B$139,"*"&amp;$B$32&amp;"*")</f>
        <v>0</v>
      </c>
      <c r="G32" s="535">
        <f>SUMIFS($J$63:$J$139,I63:I139,"*Yes*",$B$63:$B$139,"*"&amp;$B$32&amp;"*")</f>
        <v>0</v>
      </c>
      <c r="H32" s="102">
        <f t="shared" si="2"/>
        <v>0</v>
      </c>
      <c r="I32" s="70"/>
      <c r="J32" s="665"/>
      <c r="K32" s="5"/>
      <c r="L32" s="5"/>
      <c r="M32" s="5"/>
      <c r="N32" s="5"/>
      <c r="O32" s="5"/>
      <c r="P32" s="5"/>
      <c r="Q32" s="5"/>
    </row>
    <row r="33" spans="2:18" ht="15.75" customHeight="1">
      <c r="B33" s="300">
        <f t="shared" si="3"/>
        <v>0</v>
      </c>
      <c r="C33" s="535">
        <f>SUMIFS($J$63:$J$139,E63:E139,"*Yes*",$B$63:$B$139,"*"&amp;$B$33&amp;"*")</f>
        <v>0</v>
      </c>
      <c r="D33" s="535">
        <f>SUMIFS($J$63:$J$139,F63:F139,"*Yes*",$B$63:$B$139,"*"&amp;$B$33&amp;"*")</f>
        <v>0</v>
      </c>
      <c r="E33" s="535">
        <f>SUMIFS($J$63:$J$139,G63:G139,"*Yes*",$B$63:$B$139,"*"&amp;$B$33&amp;"*")</f>
        <v>0</v>
      </c>
      <c r="F33" s="535">
        <f>SUMIFS($J$63:$J$139,H63:H139,"*Yes*",$B$63:$B$139,"*"&amp;$B$33&amp;"*")</f>
        <v>0</v>
      </c>
      <c r="G33" s="535">
        <f>SUMIFS($J$63:$J$139,I63:I139,"*Yes*",$B$63:$B$139,"*"&amp;$B$33&amp;"*")</f>
        <v>0</v>
      </c>
      <c r="H33" s="102">
        <f t="shared" si="2"/>
        <v>0</v>
      </c>
      <c r="I33" s="70"/>
      <c r="J33" s="665"/>
      <c r="K33" s="5"/>
      <c r="L33" s="5"/>
      <c r="M33" s="5"/>
      <c r="N33" s="5"/>
      <c r="O33" s="5"/>
      <c r="P33" s="5"/>
      <c r="Q33" s="5"/>
      <c r="R33" s="507"/>
    </row>
    <row r="34" spans="2:18" ht="15.75" customHeight="1">
      <c r="B34" s="300">
        <f t="shared" si="3"/>
        <v>0</v>
      </c>
      <c r="C34" s="535">
        <f>SUMIFS($J$63:$J$139,E63:E139,"*Yes*",$B$63:$B$139,"*"&amp;$B$34&amp;"*")</f>
        <v>0</v>
      </c>
      <c r="D34" s="535">
        <f>SUMIFS($J$63:$J$139,F63:F139,"*Yes*",$B$63:$B$139,"*"&amp;$B$34&amp;"*")</f>
        <v>0</v>
      </c>
      <c r="E34" s="535">
        <f>SUMIFS($J$63:$J$139,G63:G139,"*Yes*",$B$63:$B$139,"*"&amp;$B$34&amp;"*")</f>
        <v>0</v>
      </c>
      <c r="F34" s="535">
        <f>SUMIFS($J$63:$J$139,H63:H139,"*Yes*",$B$63:$B$139,"*"&amp;$B$34&amp;"*")</f>
        <v>0</v>
      </c>
      <c r="G34" s="535">
        <f>SUMIFS($J$63:$J$139,I63:I139,"*Yes*",$B$63:$B$139,"*"&amp;$B$34&amp;"*")</f>
        <v>0</v>
      </c>
      <c r="H34" s="102">
        <f t="shared" si="2"/>
        <v>0</v>
      </c>
      <c r="I34" s="70"/>
      <c r="J34" s="665"/>
      <c r="K34" s="5"/>
      <c r="L34" s="5"/>
      <c r="M34" s="5"/>
      <c r="N34" s="5"/>
      <c r="O34" s="5"/>
      <c r="P34" s="5"/>
      <c r="Q34" s="5"/>
      <c r="R34" s="507"/>
    </row>
    <row r="35" spans="2:18" ht="15.75" customHeight="1">
      <c r="B35" s="300">
        <f>B57</f>
        <v>0</v>
      </c>
      <c r="C35" s="535">
        <f>SUMIFS($J$63:$J$139,E63:E139,"*Yes*",$B$63:$B$139,"*"&amp;$B$35&amp;"*")</f>
        <v>0</v>
      </c>
      <c r="D35" s="535">
        <f>SUMIFS($J$63:$J$139,F63:F139,"*Yes*",$B$63:$B$139,"*"&amp;$B$35&amp;"*")</f>
        <v>0</v>
      </c>
      <c r="E35" s="535">
        <f>SUMIFS($J$63:$J$139,G63:G139,"*Yes*",$B$63:$B$139,"*"&amp;$B$35&amp;"*")</f>
        <v>0</v>
      </c>
      <c r="F35" s="535">
        <f>SUMIFS($J$63:$J$139,H63:H139,"*Yes*",$B$63:$B$139,"*"&amp;$B$35&amp;"*")</f>
        <v>0</v>
      </c>
      <c r="G35" s="535">
        <f>SUMIFS($J$63:$J$139,I63:I139,"*Yes*",$B$63:$B$139,"*"&amp;$B$35&amp;"*")</f>
        <v>0</v>
      </c>
      <c r="H35" s="102">
        <f t="shared" si="2"/>
        <v>0</v>
      </c>
      <c r="I35" s="70"/>
      <c r="J35" s="665"/>
      <c r="K35" s="5"/>
      <c r="L35" s="5"/>
      <c r="M35" s="5"/>
      <c r="N35" s="5"/>
      <c r="O35" s="5"/>
      <c r="P35" s="5"/>
      <c r="Q35" s="5"/>
      <c r="R35" s="507"/>
    </row>
    <row r="36" spans="2:18" ht="15.75" customHeight="1">
      <c r="B36" s="300" t="str">
        <f>B58</f>
        <v>Other Activities</v>
      </c>
      <c r="C36" s="535">
        <f>SUMIFS($J$63:$J$139,E63:E139,"*Yes*",$B$63:$B$139,"*"&amp;$B$36&amp;"*")</f>
        <v>0</v>
      </c>
      <c r="D36" s="535">
        <f>SUMIFS($J$63:$J$139,F63:F139,"*Yes*",$B$63:$B$139,"*"&amp;$B$36&amp;"*")</f>
        <v>0</v>
      </c>
      <c r="E36" s="535">
        <f>SUMIFS($J$63:$J$139,G63:G139,"*Yes*",$B$63:$B$139,"*"&amp;$B$36&amp;"*")</f>
        <v>0</v>
      </c>
      <c r="F36" s="535">
        <f>SUMIFS($J$63:$J$139,H63:H139,"*Yes*",$B$63:$B$139,"*"&amp;$B$36&amp;"*")</f>
        <v>0</v>
      </c>
      <c r="G36" s="535">
        <f>SUMIFS($J$63:$J$139,I63:I139,"*Yes*",$B$63:$B$139,"*"&amp;$B$36&amp;"*")</f>
        <v>0</v>
      </c>
      <c r="H36" s="102">
        <f t="shared" si="2"/>
        <v>0</v>
      </c>
      <c r="I36" s="70"/>
      <c r="J36" s="665"/>
      <c r="K36" s="5"/>
      <c r="L36" s="5"/>
      <c r="M36" s="5"/>
      <c r="N36" s="5"/>
      <c r="O36" s="5"/>
      <c r="P36" s="5"/>
      <c r="Q36" s="5"/>
      <c r="R36" s="507"/>
    </row>
    <row r="37" spans="2:18">
      <c r="B37" s="166"/>
      <c r="C37" s="167"/>
      <c r="D37" s="167"/>
      <c r="E37" s="167"/>
      <c r="F37" s="507"/>
      <c r="G37" s="507"/>
      <c r="H37" s="507"/>
      <c r="I37" s="507"/>
      <c r="J37" s="507"/>
      <c r="K37" s="507"/>
      <c r="L37" s="507"/>
      <c r="M37" s="507"/>
      <c r="N37" s="507"/>
      <c r="O37" s="507"/>
      <c r="P37" s="507"/>
      <c r="Q37" s="507"/>
      <c r="R37" s="507"/>
    </row>
    <row r="38" spans="2:18" ht="21">
      <c r="B38" s="88" t="str">
        <f>B3&amp;" Cost Inputs"</f>
        <v>Supply Chain Cost Inputs</v>
      </c>
      <c r="C38" s="84"/>
      <c r="D38" s="526"/>
      <c r="E38" s="85"/>
      <c r="F38" s="85"/>
      <c r="G38" s="85"/>
      <c r="H38" s="85"/>
      <c r="I38" s="85"/>
      <c r="J38" s="85"/>
      <c r="K38" s="507"/>
      <c r="L38" s="507"/>
      <c r="M38" s="507"/>
      <c r="N38" s="507"/>
      <c r="O38" s="507"/>
      <c r="P38" s="507"/>
      <c r="Q38" s="507"/>
      <c r="R38" s="507"/>
    </row>
    <row r="39" spans="2:18">
      <c r="B39" s="166"/>
      <c r="C39" s="167"/>
      <c r="D39" s="167"/>
      <c r="E39" s="167"/>
      <c r="F39" s="507"/>
      <c r="G39" s="507"/>
      <c r="H39" s="507"/>
      <c r="I39" s="507"/>
      <c r="J39" s="507"/>
      <c r="K39" s="507"/>
      <c r="L39" s="507"/>
      <c r="M39" s="507"/>
      <c r="N39" s="507"/>
      <c r="O39" s="507"/>
      <c r="P39" s="507"/>
      <c r="Q39" s="507"/>
      <c r="R39" s="507"/>
    </row>
    <row r="40" spans="2:18" ht="18" customHeight="1">
      <c r="B40" s="389" t="s">
        <v>300</v>
      </c>
      <c r="C40" s="170"/>
      <c r="D40" s="170"/>
      <c r="E40" s="527"/>
      <c r="F40" s="87"/>
      <c r="G40" s="87"/>
      <c r="H40" s="87"/>
      <c r="I40" s="5"/>
      <c r="J40" s="5"/>
      <c r="K40" s="5"/>
      <c r="L40" s="5"/>
      <c r="M40" s="5"/>
      <c r="N40" s="5"/>
      <c r="O40" s="5"/>
      <c r="P40" s="5"/>
      <c r="Q40" s="5"/>
      <c r="R40" s="507"/>
    </row>
    <row r="41" spans="2:18" ht="7" customHeight="1">
      <c r="B41" s="169"/>
      <c r="C41" s="170"/>
      <c r="D41" s="170"/>
      <c r="E41" s="524"/>
      <c r="F41" s="73"/>
      <c r="G41" s="73"/>
      <c r="H41" s="73"/>
      <c r="I41" s="73"/>
      <c r="J41" s="73"/>
      <c r="K41" s="73"/>
      <c r="L41" s="73"/>
      <c r="M41" s="73"/>
      <c r="N41" s="73"/>
      <c r="O41" s="73"/>
      <c r="P41" s="73"/>
      <c r="Q41" s="73"/>
      <c r="R41" s="61"/>
    </row>
    <row r="42" spans="2:18" s="64" customFormat="1" ht="13">
      <c r="B42" s="175" t="s">
        <v>234</v>
      </c>
      <c r="C42" s="171"/>
      <c r="D42" s="171"/>
      <c r="E42" s="63"/>
      <c r="F42" s="62"/>
      <c r="N42" s="62"/>
      <c r="O42" s="62"/>
      <c r="P42" s="62"/>
      <c r="Q42" s="62"/>
      <c r="R42" s="65"/>
    </row>
    <row r="43" spans="2:18" s="64" customFormat="1" ht="13">
      <c r="B43" s="176" t="s">
        <v>301</v>
      </c>
      <c r="C43" s="172"/>
      <c r="D43" s="172"/>
      <c r="F43" s="62"/>
      <c r="N43" s="62"/>
      <c r="O43" s="62"/>
      <c r="P43" s="62"/>
      <c r="Q43" s="62"/>
      <c r="R43" s="65"/>
    </row>
    <row r="44" spans="2:18" s="64" customFormat="1" ht="13">
      <c r="B44" s="176" t="s">
        <v>302</v>
      </c>
      <c r="C44" s="172"/>
      <c r="D44" s="172"/>
      <c r="E44" s="63"/>
      <c r="F44" s="62"/>
      <c r="N44" s="62"/>
      <c r="O44" s="62"/>
      <c r="P44" s="62"/>
      <c r="Q44" s="62"/>
      <c r="R44" s="65"/>
    </row>
    <row r="45" spans="2:18" s="64" customFormat="1" ht="13">
      <c r="B45" s="176" t="s">
        <v>303</v>
      </c>
      <c r="C45" s="173"/>
      <c r="D45" s="172"/>
      <c r="E45" s="63"/>
      <c r="F45" s="62"/>
      <c r="N45" s="62"/>
      <c r="O45" s="62"/>
      <c r="P45" s="62"/>
      <c r="Q45" s="62"/>
      <c r="R45" s="65"/>
    </row>
    <row r="46" spans="2:18" s="64" customFormat="1" ht="13">
      <c r="B46" s="176"/>
      <c r="C46" s="173"/>
      <c r="D46" s="172"/>
      <c r="E46" s="63"/>
      <c r="F46" s="62"/>
      <c r="N46" s="62"/>
      <c r="O46" s="62"/>
      <c r="P46" s="62"/>
      <c r="Q46" s="62"/>
      <c r="R46" s="65"/>
    </row>
    <row r="47" spans="2:18" s="64" customFormat="1" ht="13">
      <c r="B47" s="176"/>
      <c r="C47" s="173"/>
      <c r="D47" s="172"/>
      <c r="E47" s="63"/>
      <c r="F47" s="62"/>
      <c r="N47" s="62"/>
      <c r="O47" s="62"/>
      <c r="P47" s="62"/>
      <c r="Q47" s="62"/>
      <c r="R47" s="65"/>
    </row>
    <row r="48" spans="2:18" s="64" customFormat="1" ht="15" customHeight="1">
      <c r="B48" s="176"/>
      <c r="C48" s="173"/>
      <c r="D48" s="172"/>
      <c r="E48" s="63"/>
      <c r="F48" s="62"/>
      <c r="N48" s="62"/>
      <c r="O48" s="62"/>
      <c r="P48" s="62"/>
      <c r="Q48" s="62"/>
      <c r="R48" s="65"/>
    </row>
    <row r="49" spans="2:18" s="64" customFormat="1" ht="15" customHeight="1">
      <c r="B49" s="176"/>
      <c r="C49" s="173"/>
      <c r="D49" s="172"/>
      <c r="E49" s="63"/>
      <c r="F49" s="62"/>
      <c r="N49" s="62"/>
      <c r="O49" s="62"/>
      <c r="P49" s="62"/>
      <c r="Q49" s="62"/>
      <c r="R49" s="65"/>
    </row>
    <row r="50" spans="2:18" s="64" customFormat="1" ht="15" customHeight="1">
      <c r="B50" s="176"/>
      <c r="C50" s="173"/>
      <c r="D50" s="172"/>
      <c r="E50" s="63"/>
      <c r="F50" s="62"/>
      <c r="N50" s="62"/>
      <c r="O50" s="62"/>
      <c r="P50" s="62"/>
      <c r="Q50" s="62"/>
      <c r="R50" s="65"/>
    </row>
    <row r="51" spans="2:18" s="64" customFormat="1" ht="15" customHeight="1">
      <c r="B51" s="176"/>
      <c r="C51" s="173"/>
      <c r="D51" s="172"/>
      <c r="E51" s="63"/>
      <c r="F51" s="62"/>
      <c r="N51" s="62"/>
      <c r="O51" s="62"/>
      <c r="P51" s="62"/>
      <c r="Q51" s="62"/>
      <c r="R51" s="65"/>
    </row>
    <row r="52" spans="2:18" s="64" customFormat="1" ht="15" customHeight="1">
      <c r="B52" s="176"/>
      <c r="C52" s="173"/>
      <c r="D52" s="172"/>
      <c r="E52" s="63"/>
      <c r="F52" s="62"/>
      <c r="N52" s="62"/>
      <c r="O52" s="62"/>
      <c r="P52" s="62"/>
      <c r="Q52" s="62"/>
      <c r="R52" s="65"/>
    </row>
    <row r="53" spans="2:18" s="64" customFormat="1" ht="15" customHeight="1">
      <c r="B53" s="176"/>
      <c r="C53" s="173"/>
      <c r="D53" s="172"/>
      <c r="E53" s="63"/>
      <c r="F53" s="62"/>
      <c r="N53" s="62"/>
      <c r="O53" s="62"/>
      <c r="P53" s="62"/>
      <c r="Q53" s="62"/>
      <c r="R53" s="65"/>
    </row>
    <row r="54" spans="2:18" s="64" customFormat="1" ht="15" customHeight="1">
      <c r="B54" s="176"/>
      <c r="C54" s="173"/>
      <c r="D54" s="172"/>
      <c r="E54" s="63"/>
      <c r="F54" s="62"/>
      <c r="N54" s="62"/>
      <c r="O54" s="62"/>
      <c r="P54" s="62"/>
      <c r="Q54" s="62"/>
      <c r="R54" s="65"/>
    </row>
    <row r="55" spans="2:18" s="64" customFormat="1" ht="15" customHeight="1">
      <c r="B55" s="176"/>
      <c r="C55" s="173"/>
      <c r="D55" s="172"/>
      <c r="E55" s="63"/>
      <c r="F55" s="62"/>
      <c r="N55" s="62"/>
      <c r="O55" s="62"/>
      <c r="P55" s="62"/>
      <c r="Q55" s="62"/>
      <c r="R55" s="65"/>
    </row>
    <row r="56" spans="2:18" s="64" customFormat="1" ht="15" customHeight="1">
      <c r="B56" s="176"/>
      <c r="C56" s="173"/>
      <c r="D56" s="172"/>
      <c r="E56" s="63"/>
      <c r="F56" s="62"/>
      <c r="N56" s="62"/>
      <c r="O56" s="62"/>
      <c r="P56" s="62"/>
      <c r="Q56" s="62"/>
      <c r="R56" s="65"/>
    </row>
    <row r="57" spans="2:18" s="64" customFormat="1" ht="15" customHeight="1">
      <c r="B57" s="176"/>
      <c r="C57" s="173"/>
      <c r="D57" s="172"/>
      <c r="E57" s="63"/>
      <c r="F57" s="62"/>
      <c r="N57" s="62"/>
      <c r="O57" s="62"/>
      <c r="P57" s="62"/>
      <c r="Q57" s="62"/>
      <c r="R57" s="65"/>
    </row>
    <row r="58" spans="2:18" s="64" customFormat="1" ht="16" customHeight="1">
      <c r="B58" s="176" t="s">
        <v>239</v>
      </c>
      <c r="C58" s="386" t="s">
        <v>240</v>
      </c>
      <c r="D58" s="172"/>
      <c r="E58" s="63"/>
      <c r="F58" s="62"/>
      <c r="N58" s="62"/>
      <c r="O58" s="62"/>
      <c r="P58" s="62"/>
      <c r="Q58" s="62"/>
      <c r="R58" s="65"/>
    </row>
    <row r="59" spans="2:18" s="50" customFormat="1" ht="13">
      <c r="B59" s="49"/>
      <c r="E59" s="51"/>
      <c r="F59" s="62"/>
      <c r="G59" s="62"/>
      <c r="H59" s="62"/>
      <c r="I59" s="62"/>
      <c r="J59" s="62"/>
      <c r="K59" s="62"/>
      <c r="L59" s="62"/>
      <c r="M59" s="62"/>
      <c r="N59" s="62"/>
      <c r="O59" s="62"/>
      <c r="P59" s="62"/>
      <c r="Q59" s="62"/>
      <c r="R59" s="62"/>
    </row>
    <row r="60" spans="2:18" s="50" customFormat="1" ht="18.5">
      <c r="B60" s="157" t="s">
        <v>241</v>
      </c>
      <c r="D60" s="51"/>
      <c r="E60" s="62"/>
    </row>
    <row r="61" spans="2:18" ht="11.25" customHeight="1">
      <c r="B61" s="14"/>
      <c r="C61" s="507"/>
      <c r="D61" s="524"/>
      <c r="E61" s="68"/>
      <c r="F61" s="507"/>
      <c r="G61" s="507"/>
      <c r="H61" s="507"/>
      <c r="I61" s="507"/>
      <c r="J61" s="507"/>
      <c r="K61" s="507"/>
      <c r="L61" s="507"/>
      <c r="M61" s="507"/>
      <c r="N61" s="507"/>
      <c r="O61" s="507"/>
      <c r="P61" s="507"/>
      <c r="Q61" s="507"/>
      <c r="R61" s="507"/>
    </row>
    <row r="62" spans="2:18" s="67" customFormat="1" ht="32.9" customHeight="1">
      <c r="B62" s="66" t="s">
        <v>242</v>
      </c>
      <c r="C62" s="66" t="s">
        <v>243</v>
      </c>
      <c r="D62" s="66" t="s">
        <v>55</v>
      </c>
      <c r="E62" s="66" t="s">
        <v>59</v>
      </c>
      <c r="F62" s="66" t="s">
        <v>208</v>
      </c>
      <c r="G62" s="66" t="s">
        <v>209</v>
      </c>
      <c r="H62" s="66" t="s">
        <v>210</v>
      </c>
      <c r="I62" s="66" t="s">
        <v>211</v>
      </c>
      <c r="J62" s="66" t="s">
        <v>244</v>
      </c>
    </row>
    <row r="63" spans="2:18">
      <c r="B63" s="178"/>
      <c r="C63" s="178"/>
      <c r="D63" s="72"/>
      <c r="E63" s="72"/>
      <c r="F63" s="72"/>
      <c r="G63" s="72"/>
      <c r="H63" s="72"/>
      <c r="I63" s="72"/>
      <c r="J63" s="267"/>
      <c r="K63" s="507"/>
      <c r="L63" s="507"/>
      <c r="M63" s="507"/>
      <c r="N63" s="507"/>
      <c r="O63" s="507"/>
      <c r="P63" s="507"/>
      <c r="Q63" s="507"/>
      <c r="R63" s="507"/>
    </row>
    <row r="64" spans="2:18">
      <c r="B64" s="178"/>
      <c r="C64" s="178"/>
      <c r="D64" s="72"/>
      <c r="E64" s="72"/>
      <c r="F64" s="72"/>
      <c r="G64" s="72"/>
      <c r="H64" s="72"/>
      <c r="I64" s="72"/>
      <c r="J64" s="267"/>
      <c r="K64" s="507"/>
      <c r="L64" s="507"/>
      <c r="M64" s="507"/>
      <c r="N64" s="507"/>
      <c r="O64" s="507"/>
      <c r="P64" s="507"/>
      <c r="Q64" s="507"/>
      <c r="R64" s="507"/>
    </row>
    <row r="65" spans="2:10">
      <c r="B65" s="178"/>
      <c r="C65" s="178"/>
      <c r="D65" s="72"/>
      <c r="E65" s="72"/>
      <c r="F65" s="72"/>
      <c r="G65" s="72"/>
      <c r="H65" s="72"/>
      <c r="I65" s="72"/>
      <c r="J65" s="267"/>
    </row>
    <row r="66" spans="2:10">
      <c r="B66" s="178"/>
      <c r="C66" s="178"/>
      <c r="D66" s="72"/>
      <c r="E66" s="72"/>
      <c r="F66" s="72"/>
      <c r="G66" s="72"/>
      <c r="H66" s="72"/>
      <c r="I66" s="72"/>
      <c r="J66" s="267"/>
    </row>
    <row r="67" spans="2:10">
      <c r="B67" s="178"/>
      <c r="C67" s="178"/>
      <c r="D67" s="72"/>
      <c r="E67" s="72"/>
      <c r="F67" s="72"/>
      <c r="G67" s="72"/>
      <c r="H67" s="72"/>
      <c r="I67" s="72"/>
      <c r="J67" s="267"/>
    </row>
    <row r="68" spans="2:10">
      <c r="B68" s="178"/>
      <c r="C68" s="178"/>
      <c r="D68" s="72"/>
      <c r="E68" s="72"/>
      <c r="F68" s="72"/>
      <c r="G68" s="72"/>
      <c r="H68" s="72"/>
      <c r="I68" s="72"/>
      <c r="J68" s="267"/>
    </row>
    <row r="69" spans="2:10">
      <c r="B69" s="178"/>
      <c r="C69" s="178"/>
      <c r="D69" s="72"/>
      <c r="E69" s="72"/>
      <c r="F69" s="72"/>
      <c r="G69" s="72"/>
      <c r="H69" s="72"/>
      <c r="I69" s="72"/>
      <c r="J69" s="267"/>
    </row>
    <row r="70" spans="2:10">
      <c r="B70" s="178"/>
      <c r="C70" s="178"/>
      <c r="D70" s="72"/>
      <c r="E70" s="72"/>
      <c r="F70" s="72"/>
      <c r="G70" s="72"/>
      <c r="H70" s="72"/>
      <c r="I70" s="72"/>
      <c r="J70" s="267"/>
    </row>
    <row r="71" spans="2:10">
      <c r="B71" s="178"/>
      <c r="C71" s="178"/>
      <c r="D71" s="72"/>
      <c r="E71" s="72"/>
      <c r="F71" s="72"/>
      <c r="G71" s="72"/>
      <c r="H71" s="72"/>
      <c r="I71" s="72"/>
      <c r="J71" s="267"/>
    </row>
    <row r="72" spans="2:10">
      <c r="B72" s="178"/>
      <c r="C72" s="178"/>
      <c r="D72" s="72"/>
      <c r="E72" s="72"/>
      <c r="F72" s="72"/>
      <c r="G72" s="72"/>
      <c r="H72" s="72"/>
      <c r="I72" s="72"/>
      <c r="J72" s="267"/>
    </row>
    <row r="73" spans="2:10">
      <c r="B73" s="178"/>
      <c r="C73" s="178"/>
      <c r="D73" s="72"/>
      <c r="E73" s="72"/>
      <c r="F73" s="72"/>
      <c r="G73" s="72"/>
      <c r="H73" s="72"/>
      <c r="I73" s="72"/>
      <c r="J73" s="267"/>
    </row>
    <row r="74" spans="2:10">
      <c r="B74" s="178"/>
      <c r="C74" s="178"/>
      <c r="D74" s="72"/>
      <c r="E74" s="72"/>
      <c r="F74" s="72"/>
      <c r="G74" s="72"/>
      <c r="H74" s="72"/>
      <c r="I74" s="72"/>
      <c r="J74" s="267"/>
    </row>
    <row r="75" spans="2:10">
      <c r="B75" s="178"/>
      <c r="C75" s="178"/>
      <c r="D75" s="72"/>
      <c r="E75" s="72"/>
      <c r="F75" s="72"/>
      <c r="G75" s="72"/>
      <c r="H75" s="72"/>
      <c r="I75" s="72"/>
      <c r="J75" s="267"/>
    </row>
    <row r="76" spans="2:10">
      <c r="B76" s="178"/>
      <c r="C76" s="178"/>
      <c r="D76" s="72"/>
      <c r="E76" s="72"/>
      <c r="F76" s="72"/>
      <c r="G76" s="72"/>
      <c r="H76" s="72"/>
      <c r="I76" s="72"/>
      <c r="J76" s="267"/>
    </row>
    <row r="77" spans="2:10">
      <c r="B77" s="178"/>
      <c r="C77" s="178"/>
      <c r="D77" s="72"/>
      <c r="E77" s="72"/>
      <c r="F77" s="72"/>
      <c r="G77" s="72"/>
      <c r="H77" s="72"/>
      <c r="I77" s="72"/>
      <c r="J77" s="267"/>
    </row>
    <row r="78" spans="2:10">
      <c r="B78" s="178"/>
      <c r="C78" s="178"/>
      <c r="D78" s="72"/>
      <c r="E78" s="72"/>
      <c r="F78" s="72"/>
      <c r="G78" s="72"/>
      <c r="H78" s="72"/>
      <c r="I78" s="72"/>
      <c r="J78" s="267"/>
    </row>
    <row r="79" spans="2:10">
      <c r="B79" s="178"/>
      <c r="C79" s="178"/>
      <c r="D79" s="72"/>
      <c r="E79" s="72"/>
      <c r="F79" s="72"/>
      <c r="G79" s="72"/>
      <c r="H79" s="72"/>
      <c r="I79" s="72"/>
      <c r="J79" s="267"/>
    </row>
    <row r="80" spans="2:10">
      <c r="B80" s="178"/>
      <c r="C80" s="178"/>
      <c r="D80" s="72"/>
      <c r="E80" s="72"/>
      <c r="F80" s="72"/>
      <c r="G80" s="72"/>
      <c r="H80" s="72"/>
      <c r="I80" s="72"/>
      <c r="J80" s="267"/>
    </row>
    <row r="81" spans="2:10">
      <c r="B81" s="178"/>
      <c r="C81" s="178"/>
      <c r="D81" s="72"/>
      <c r="E81" s="72"/>
      <c r="F81" s="72"/>
      <c r="G81" s="72"/>
      <c r="H81" s="72"/>
      <c r="I81" s="72"/>
      <c r="J81" s="267"/>
    </row>
    <row r="82" spans="2:10">
      <c r="B82" s="178"/>
      <c r="C82" s="178"/>
      <c r="D82" s="72"/>
      <c r="E82" s="72"/>
      <c r="F82" s="72"/>
      <c r="G82" s="72"/>
      <c r="H82" s="72"/>
      <c r="I82" s="72"/>
      <c r="J82" s="267"/>
    </row>
    <row r="83" spans="2:10">
      <c r="B83" s="178"/>
      <c r="C83" s="178"/>
      <c r="D83" s="72"/>
      <c r="E83" s="72"/>
      <c r="F83" s="72"/>
      <c r="G83" s="72"/>
      <c r="H83" s="72"/>
      <c r="I83" s="72"/>
      <c r="J83" s="267"/>
    </row>
    <row r="84" spans="2:10">
      <c r="B84" s="178"/>
      <c r="C84" s="178"/>
      <c r="D84" s="72"/>
      <c r="E84" s="72"/>
      <c r="F84" s="72"/>
      <c r="G84" s="72"/>
      <c r="H84" s="72"/>
      <c r="I84" s="72"/>
      <c r="J84" s="267"/>
    </row>
    <row r="85" spans="2:10">
      <c r="B85" s="178"/>
      <c r="C85" s="178"/>
      <c r="D85" s="72"/>
      <c r="E85" s="72"/>
      <c r="F85" s="72"/>
      <c r="G85" s="72"/>
      <c r="H85" s="72"/>
      <c r="I85" s="72"/>
      <c r="J85" s="267"/>
    </row>
    <row r="86" spans="2:10">
      <c r="B86" s="178"/>
      <c r="C86" s="178"/>
      <c r="D86" s="72"/>
      <c r="E86" s="72"/>
      <c r="F86" s="72"/>
      <c r="G86" s="72"/>
      <c r="H86" s="72"/>
      <c r="I86" s="72"/>
      <c r="J86" s="267"/>
    </row>
    <row r="87" spans="2:10">
      <c r="B87" s="178"/>
      <c r="C87" s="178"/>
      <c r="D87" s="72"/>
      <c r="E87" s="72"/>
      <c r="F87" s="72"/>
      <c r="G87" s="72"/>
      <c r="H87" s="72"/>
      <c r="I87" s="72"/>
      <c r="J87" s="267"/>
    </row>
    <row r="88" spans="2:10">
      <c r="B88" s="178"/>
      <c r="C88" s="178"/>
      <c r="D88" s="72"/>
      <c r="E88" s="72"/>
      <c r="F88" s="72"/>
      <c r="G88" s="72"/>
      <c r="H88" s="72"/>
      <c r="I88" s="72"/>
      <c r="J88" s="267"/>
    </row>
    <row r="89" spans="2:10">
      <c r="B89" s="178"/>
      <c r="C89" s="178"/>
      <c r="D89" s="72"/>
      <c r="E89" s="72"/>
      <c r="F89" s="72"/>
      <c r="G89" s="72"/>
      <c r="H89" s="72"/>
      <c r="I89" s="72"/>
      <c r="J89" s="267"/>
    </row>
    <row r="90" spans="2:10">
      <c r="B90" s="178"/>
      <c r="C90" s="178"/>
      <c r="D90" s="72"/>
      <c r="E90" s="72"/>
      <c r="F90" s="72"/>
      <c r="G90" s="72"/>
      <c r="H90" s="72"/>
      <c r="I90" s="72"/>
      <c r="J90" s="267"/>
    </row>
    <row r="91" spans="2:10">
      <c r="B91" s="178"/>
      <c r="C91" s="178"/>
      <c r="D91" s="72"/>
      <c r="E91" s="72"/>
      <c r="F91" s="72"/>
      <c r="G91" s="72"/>
      <c r="H91" s="72"/>
      <c r="I91" s="72"/>
      <c r="J91" s="267"/>
    </row>
    <row r="92" spans="2:10">
      <c r="B92" s="178"/>
      <c r="C92" s="178"/>
      <c r="D92" s="72"/>
      <c r="E92" s="72"/>
      <c r="F92" s="72"/>
      <c r="G92" s="72"/>
      <c r="H92" s="72"/>
      <c r="I92" s="72"/>
      <c r="J92" s="267"/>
    </row>
    <row r="93" spans="2:10">
      <c r="B93" s="178"/>
      <c r="C93" s="178"/>
      <c r="D93" s="72"/>
      <c r="E93" s="72"/>
      <c r="F93" s="72"/>
      <c r="G93" s="72"/>
      <c r="H93" s="72"/>
      <c r="I93" s="72"/>
      <c r="J93" s="267"/>
    </row>
    <row r="94" spans="2:10">
      <c r="B94" s="178"/>
      <c r="C94" s="178"/>
      <c r="D94" s="72"/>
      <c r="E94" s="72"/>
      <c r="F94" s="72"/>
      <c r="G94" s="72"/>
      <c r="H94" s="72"/>
      <c r="I94" s="72"/>
      <c r="J94" s="267"/>
    </row>
    <row r="95" spans="2:10">
      <c r="B95" s="178"/>
      <c r="C95" s="178"/>
      <c r="D95" s="72"/>
      <c r="E95" s="72"/>
      <c r="F95" s="72"/>
      <c r="G95" s="72"/>
      <c r="H95" s="72"/>
      <c r="I95" s="72"/>
      <c r="J95" s="267"/>
    </row>
    <row r="96" spans="2:10">
      <c r="B96" s="178"/>
      <c r="C96" s="178"/>
      <c r="D96" s="72"/>
      <c r="E96" s="72"/>
      <c r="F96" s="72"/>
      <c r="G96" s="72"/>
      <c r="H96" s="72"/>
      <c r="I96" s="72"/>
      <c r="J96" s="267"/>
    </row>
    <row r="97" spans="2:10">
      <c r="B97" s="178"/>
      <c r="C97" s="178"/>
      <c r="D97" s="72"/>
      <c r="E97" s="72"/>
      <c r="F97" s="72"/>
      <c r="G97" s="72"/>
      <c r="H97" s="72"/>
      <c r="I97" s="72"/>
      <c r="J97" s="267"/>
    </row>
    <row r="98" spans="2:10">
      <c r="B98" s="178"/>
      <c r="C98" s="178"/>
      <c r="D98" s="72"/>
      <c r="E98" s="72"/>
      <c r="F98" s="72"/>
      <c r="G98" s="72"/>
      <c r="H98" s="72"/>
      <c r="I98" s="72"/>
      <c r="J98" s="267"/>
    </row>
    <row r="99" spans="2:10">
      <c r="B99" s="178"/>
      <c r="C99" s="178"/>
      <c r="D99" s="72"/>
      <c r="E99" s="72"/>
      <c r="F99" s="72"/>
      <c r="G99" s="72"/>
      <c r="H99" s="72"/>
      <c r="I99" s="72"/>
      <c r="J99" s="267"/>
    </row>
    <row r="100" spans="2:10">
      <c r="B100" s="178"/>
      <c r="C100" s="178"/>
      <c r="D100" s="72"/>
      <c r="E100" s="72"/>
      <c r="F100" s="72"/>
      <c r="G100" s="72"/>
      <c r="H100" s="72"/>
      <c r="I100" s="72"/>
      <c r="J100" s="267"/>
    </row>
    <row r="101" spans="2:10">
      <c r="B101" s="178"/>
      <c r="C101" s="178"/>
      <c r="D101" s="72"/>
      <c r="E101" s="72"/>
      <c r="F101" s="72"/>
      <c r="G101" s="72"/>
      <c r="H101" s="72"/>
      <c r="I101" s="72"/>
      <c r="J101" s="267"/>
    </row>
    <row r="102" spans="2:10">
      <c r="B102" s="178"/>
      <c r="C102" s="178"/>
      <c r="D102" s="72"/>
      <c r="E102" s="72"/>
      <c r="F102" s="72"/>
      <c r="G102" s="72"/>
      <c r="H102" s="72"/>
      <c r="I102" s="72"/>
      <c r="J102" s="267"/>
    </row>
    <row r="103" spans="2:10">
      <c r="B103" s="178"/>
      <c r="C103" s="178"/>
      <c r="D103" s="72"/>
      <c r="E103" s="72"/>
      <c r="F103" s="72"/>
      <c r="G103" s="72"/>
      <c r="H103" s="72"/>
      <c r="I103" s="72"/>
      <c r="J103" s="267"/>
    </row>
    <row r="104" spans="2:10">
      <c r="B104" s="178"/>
      <c r="C104" s="178"/>
      <c r="D104" s="72"/>
      <c r="E104" s="72"/>
      <c r="F104" s="72"/>
      <c r="G104" s="72"/>
      <c r="H104" s="72"/>
      <c r="I104" s="72"/>
      <c r="J104" s="267"/>
    </row>
    <row r="105" spans="2:10">
      <c r="B105" s="178"/>
      <c r="C105" s="178"/>
      <c r="D105" s="72"/>
      <c r="E105" s="72"/>
      <c r="F105" s="72"/>
      <c r="G105" s="72"/>
      <c r="H105" s="72"/>
      <c r="I105" s="72"/>
      <c r="J105" s="267"/>
    </row>
    <row r="106" spans="2:10">
      <c r="B106" s="178"/>
      <c r="C106" s="178"/>
      <c r="D106" s="72"/>
      <c r="E106" s="72"/>
      <c r="F106" s="72"/>
      <c r="G106" s="72"/>
      <c r="H106" s="72"/>
      <c r="I106" s="72"/>
      <c r="J106" s="267"/>
    </row>
    <row r="107" spans="2:10">
      <c r="B107" s="178"/>
      <c r="C107" s="178"/>
      <c r="D107" s="72"/>
      <c r="E107" s="72"/>
      <c r="F107" s="72"/>
      <c r="G107" s="72"/>
      <c r="H107" s="72"/>
      <c r="I107" s="72"/>
      <c r="J107" s="267"/>
    </row>
    <row r="108" spans="2:10">
      <c r="B108" s="178"/>
      <c r="C108" s="178"/>
      <c r="D108" s="72"/>
      <c r="E108" s="72"/>
      <c r="F108" s="72"/>
      <c r="G108" s="72"/>
      <c r="H108" s="72"/>
      <c r="I108" s="72"/>
      <c r="J108" s="267"/>
    </row>
    <row r="109" spans="2:10">
      <c r="B109" s="178"/>
      <c r="C109" s="178"/>
      <c r="D109" s="72"/>
      <c r="E109" s="72"/>
      <c r="F109" s="72"/>
      <c r="G109" s="72"/>
      <c r="H109" s="72"/>
      <c r="I109" s="72"/>
      <c r="J109" s="267"/>
    </row>
    <row r="110" spans="2:10">
      <c r="B110" s="178"/>
      <c r="C110" s="178"/>
      <c r="D110" s="72"/>
      <c r="E110" s="72"/>
      <c r="F110" s="72"/>
      <c r="G110" s="72"/>
      <c r="H110" s="72"/>
      <c r="I110" s="72"/>
      <c r="J110" s="267"/>
    </row>
    <row r="111" spans="2:10">
      <c r="B111" s="178"/>
      <c r="C111" s="178"/>
      <c r="D111" s="72"/>
      <c r="E111" s="72"/>
      <c r="F111" s="72"/>
      <c r="G111" s="72"/>
      <c r="H111" s="72"/>
      <c r="I111" s="72"/>
      <c r="J111" s="267"/>
    </row>
    <row r="112" spans="2:10">
      <c r="B112" s="178"/>
      <c r="C112" s="178"/>
      <c r="D112" s="72"/>
      <c r="E112" s="72"/>
      <c r="F112" s="72"/>
      <c r="G112" s="72"/>
      <c r="H112" s="72"/>
      <c r="I112" s="72"/>
      <c r="J112" s="267"/>
    </row>
    <row r="113" spans="2:10">
      <c r="B113" s="178"/>
      <c r="C113" s="178"/>
      <c r="D113" s="72"/>
      <c r="E113" s="72"/>
      <c r="F113" s="72"/>
      <c r="G113" s="72"/>
      <c r="H113" s="72"/>
      <c r="I113" s="72"/>
      <c r="J113" s="267"/>
    </row>
    <row r="114" spans="2:10">
      <c r="B114" s="178"/>
      <c r="C114" s="178"/>
      <c r="D114" s="72"/>
      <c r="E114" s="72"/>
      <c r="F114" s="72"/>
      <c r="G114" s="72"/>
      <c r="H114" s="72"/>
      <c r="I114" s="72"/>
      <c r="J114" s="267"/>
    </row>
    <row r="115" spans="2:10">
      <c r="B115" s="178"/>
      <c r="C115" s="178"/>
      <c r="D115" s="72"/>
      <c r="E115" s="72"/>
      <c r="F115" s="72"/>
      <c r="G115" s="72"/>
      <c r="H115" s="72"/>
      <c r="I115" s="72"/>
      <c r="J115" s="267"/>
    </row>
    <row r="116" spans="2:10">
      <c r="B116" s="178"/>
      <c r="C116" s="178"/>
      <c r="D116" s="72"/>
      <c r="E116" s="72"/>
      <c r="F116" s="72"/>
      <c r="G116" s="72"/>
      <c r="H116" s="72"/>
      <c r="I116" s="72"/>
      <c r="J116" s="267"/>
    </row>
    <row r="117" spans="2:10">
      <c r="B117" s="178"/>
      <c r="C117" s="178"/>
      <c r="D117" s="72"/>
      <c r="E117" s="72"/>
      <c r="F117" s="72"/>
      <c r="G117" s="72"/>
      <c r="H117" s="72"/>
      <c r="I117" s="72"/>
      <c r="J117" s="267"/>
    </row>
    <row r="118" spans="2:10">
      <c r="B118" s="178"/>
      <c r="C118" s="178"/>
      <c r="D118" s="72"/>
      <c r="E118" s="72"/>
      <c r="F118" s="72"/>
      <c r="G118" s="72"/>
      <c r="H118" s="72"/>
      <c r="I118" s="72"/>
      <c r="J118" s="267"/>
    </row>
    <row r="119" spans="2:10">
      <c r="B119" s="178"/>
      <c r="C119" s="178"/>
      <c r="D119" s="72"/>
      <c r="E119" s="72"/>
      <c r="F119" s="72"/>
      <c r="G119" s="72"/>
      <c r="H119" s="72"/>
      <c r="I119" s="72"/>
      <c r="J119" s="267"/>
    </row>
    <row r="120" spans="2:10">
      <c r="B120" s="178"/>
      <c r="C120" s="178"/>
      <c r="D120" s="72"/>
      <c r="E120" s="72"/>
      <c r="F120" s="72"/>
      <c r="G120" s="72"/>
      <c r="H120" s="72"/>
      <c r="I120" s="72"/>
      <c r="J120" s="267"/>
    </row>
    <row r="121" spans="2:10">
      <c r="B121" s="178"/>
      <c r="C121" s="178"/>
      <c r="D121" s="72"/>
      <c r="E121" s="72"/>
      <c r="F121" s="72"/>
      <c r="G121" s="72"/>
      <c r="H121" s="72"/>
      <c r="I121" s="72"/>
      <c r="J121" s="267"/>
    </row>
    <row r="122" spans="2:10">
      <c r="B122" s="178"/>
      <c r="C122" s="178"/>
      <c r="D122" s="72"/>
      <c r="E122" s="72"/>
      <c r="F122" s="72"/>
      <c r="G122" s="72"/>
      <c r="H122" s="72"/>
      <c r="I122" s="72"/>
      <c r="J122" s="267"/>
    </row>
    <row r="123" spans="2:10">
      <c r="B123" s="178"/>
      <c r="C123" s="178"/>
      <c r="D123" s="72"/>
      <c r="E123" s="72"/>
      <c r="F123" s="72"/>
      <c r="G123" s="72"/>
      <c r="H123" s="72"/>
      <c r="I123" s="72"/>
      <c r="J123" s="267"/>
    </row>
    <row r="124" spans="2:10">
      <c r="B124" s="178"/>
      <c r="C124" s="178"/>
      <c r="D124" s="72"/>
      <c r="E124" s="72"/>
      <c r="F124" s="72"/>
      <c r="G124" s="72"/>
      <c r="H124" s="72"/>
      <c r="I124" s="72"/>
      <c r="J124" s="267"/>
    </row>
    <row r="125" spans="2:10">
      <c r="B125" s="178"/>
      <c r="C125" s="178"/>
      <c r="D125" s="72"/>
      <c r="E125" s="72"/>
      <c r="F125" s="72"/>
      <c r="G125" s="72"/>
      <c r="H125" s="72"/>
      <c r="I125" s="72"/>
      <c r="J125" s="267"/>
    </row>
    <row r="126" spans="2:10">
      <c r="B126" s="178"/>
      <c r="C126" s="178"/>
      <c r="D126" s="72"/>
      <c r="E126" s="72"/>
      <c r="F126" s="72"/>
      <c r="G126" s="72"/>
      <c r="H126" s="72"/>
      <c r="I126" s="72"/>
      <c r="J126" s="267"/>
    </row>
    <row r="127" spans="2:10">
      <c r="B127" s="178"/>
      <c r="C127" s="178"/>
      <c r="D127" s="72"/>
      <c r="E127" s="72"/>
      <c r="F127" s="72"/>
      <c r="G127" s="72"/>
      <c r="H127" s="72"/>
      <c r="I127" s="72"/>
      <c r="J127" s="267"/>
    </row>
    <row r="128" spans="2:10">
      <c r="B128" s="178"/>
      <c r="C128" s="178"/>
      <c r="D128" s="72"/>
      <c r="E128" s="72"/>
      <c r="F128" s="72"/>
      <c r="G128" s="72"/>
      <c r="H128" s="72"/>
      <c r="I128" s="72"/>
      <c r="J128" s="267"/>
    </row>
    <row r="129" spans="2:10">
      <c r="B129" s="178"/>
      <c r="C129" s="178"/>
      <c r="D129" s="72"/>
      <c r="E129" s="72"/>
      <c r="F129" s="72"/>
      <c r="G129" s="72"/>
      <c r="H129" s="72"/>
      <c r="I129" s="72"/>
      <c r="J129" s="267"/>
    </row>
    <row r="130" spans="2:10">
      <c r="B130" s="178"/>
      <c r="C130" s="178"/>
      <c r="D130" s="72"/>
      <c r="E130" s="72"/>
      <c r="F130" s="72"/>
      <c r="G130" s="72"/>
      <c r="H130" s="72"/>
      <c r="I130" s="72"/>
      <c r="J130" s="267"/>
    </row>
    <row r="131" spans="2:10">
      <c r="B131" s="178"/>
      <c r="C131" s="178"/>
      <c r="D131" s="72"/>
      <c r="E131" s="72"/>
      <c r="F131" s="72"/>
      <c r="G131" s="72"/>
      <c r="H131" s="72"/>
      <c r="I131" s="72"/>
      <c r="J131" s="267"/>
    </row>
    <row r="132" spans="2:10">
      <c r="B132" s="178"/>
      <c r="C132" s="178"/>
      <c r="D132" s="72"/>
      <c r="E132" s="72"/>
      <c r="F132" s="72"/>
      <c r="G132" s="72"/>
      <c r="H132" s="72"/>
      <c r="I132" s="72"/>
      <c r="J132" s="267"/>
    </row>
    <row r="133" spans="2:10">
      <c r="B133" s="178"/>
      <c r="C133" s="178"/>
      <c r="D133" s="72"/>
      <c r="E133" s="72"/>
      <c r="F133" s="72"/>
      <c r="G133" s="72"/>
      <c r="H133" s="72"/>
      <c r="I133" s="72"/>
      <c r="J133" s="267"/>
    </row>
    <row r="134" spans="2:10">
      <c r="B134" s="178"/>
      <c r="C134" s="178"/>
      <c r="D134" s="72"/>
      <c r="E134" s="72"/>
      <c r="F134" s="72"/>
      <c r="G134" s="72"/>
      <c r="H134" s="72"/>
      <c r="I134" s="72"/>
      <c r="J134" s="267"/>
    </row>
    <row r="135" spans="2:10">
      <c r="B135" s="178"/>
      <c r="C135" s="178"/>
      <c r="D135" s="72"/>
      <c r="E135" s="72"/>
      <c r="F135" s="72"/>
      <c r="G135" s="72"/>
      <c r="H135" s="72"/>
      <c r="I135" s="72"/>
      <c r="J135" s="267"/>
    </row>
    <row r="136" spans="2:10">
      <c r="B136" s="178"/>
      <c r="C136" s="178"/>
      <c r="D136" s="72"/>
      <c r="E136" s="72"/>
      <c r="F136" s="72"/>
      <c r="G136" s="72"/>
      <c r="H136" s="72"/>
      <c r="I136" s="72"/>
      <c r="J136" s="267"/>
    </row>
    <row r="137" spans="2:10">
      <c r="B137" s="178"/>
      <c r="C137" s="178"/>
      <c r="D137" s="72"/>
      <c r="E137" s="72"/>
      <c r="F137" s="72"/>
      <c r="G137" s="72"/>
      <c r="H137" s="72"/>
      <c r="I137" s="72"/>
      <c r="J137" s="267"/>
    </row>
    <row r="138" spans="2:10">
      <c r="B138" s="178"/>
      <c r="C138" s="178"/>
      <c r="D138" s="72"/>
      <c r="E138" s="72"/>
      <c r="F138" s="72"/>
      <c r="G138" s="72"/>
      <c r="H138" s="72"/>
      <c r="I138" s="72"/>
      <c r="J138" s="267"/>
    </row>
    <row r="139" spans="2:10">
      <c r="B139" s="178"/>
      <c r="C139" s="178"/>
      <c r="D139" s="72"/>
      <c r="E139" s="72"/>
      <c r="F139" s="72"/>
      <c r="G139" s="72"/>
      <c r="H139" s="72"/>
      <c r="I139" s="72"/>
      <c r="J139" s="267"/>
    </row>
    <row r="140" spans="2:10">
      <c r="B140" s="536"/>
      <c r="C140" s="536"/>
      <c r="D140" s="507"/>
      <c r="F140" s="507"/>
      <c r="G140" s="507"/>
      <c r="H140" s="507"/>
      <c r="I140" s="507"/>
      <c r="J140" s="507"/>
    </row>
  </sheetData>
  <mergeCells count="1">
    <mergeCell ref="J12:J36"/>
  </mergeCells>
  <phoneticPr fontId="18" type="noConversion"/>
  <dataValidations count="3">
    <dataValidation type="list" allowBlank="1" showInputMessage="1" showErrorMessage="1" sqref="D63:D139" xr:uid="{1F282935-4DE6-4532-8625-B63E46E69388}">
      <formula1>"Introduction/Transition, Ongoing"</formula1>
    </dataValidation>
    <dataValidation type="list" allowBlank="1" showInputMessage="1" showErrorMessage="1" sqref="E63:I139" xr:uid="{24DD45AF-8DBA-4817-AB8C-9B97F9614F03}">
      <formula1>"Yes, No"</formula1>
    </dataValidation>
    <dataValidation type="list" allowBlank="1" showInputMessage="1" showErrorMessage="1" sqref="B63:B139" xr:uid="{204747B9-85CE-40E8-B525-083AD72358EB}">
      <formula1>$B$43:$B$58</formula1>
    </dataValidation>
  </dataValidation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341D-340A-4513-BC9B-509E9CD04A16}">
  <sheetPr>
    <tabColor theme="9" tint="0.79998168889431442"/>
  </sheetPr>
  <dimension ref="B1:U143"/>
  <sheetViews>
    <sheetView showGridLines="0" zoomScale="74" zoomScaleNormal="110" workbookViewId="0">
      <selection activeCell="M75" sqref="M75"/>
    </sheetView>
  </sheetViews>
  <sheetFormatPr defaultColWidth="8.81640625" defaultRowHeight="16"/>
  <cols>
    <col min="1" max="1" width="2.54296875" style="1" customWidth="1"/>
    <col min="2" max="2" width="33.54296875" style="12" customWidth="1"/>
    <col min="3" max="3" width="19" style="12" customWidth="1"/>
    <col min="4" max="4" width="17" style="12" customWidth="1"/>
    <col min="5" max="5" width="16.81640625" style="13" customWidth="1"/>
    <col min="6" max="6" width="16.81640625" style="162" customWidth="1"/>
    <col min="7" max="12" width="16.81640625" style="163" customWidth="1"/>
    <col min="13" max="17" width="16.81640625" style="162" customWidth="1"/>
    <col min="18" max="18" width="16.81640625" style="164" customWidth="1"/>
    <col min="19" max="21" width="16.81640625" style="1" customWidth="1"/>
    <col min="22" max="22" width="16.54296875" style="1" customWidth="1"/>
    <col min="23" max="16384" width="8.81640625" style="1"/>
  </cols>
  <sheetData>
    <row r="1" spans="2:21">
      <c r="B1" s="507"/>
      <c r="C1" s="507"/>
      <c r="D1" s="507"/>
      <c r="E1" s="524"/>
      <c r="F1" s="5"/>
      <c r="G1" s="5"/>
      <c r="H1" s="5"/>
      <c r="I1" s="5"/>
      <c r="J1" s="5"/>
      <c r="K1" s="5"/>
      <c r="L1" s="5"/>
      <c r="M1" s="5"/>
      <c r="N1" s="5"/>
      <c r="O1" s="5"/>
      <c r="P1" s="5"/>
      <c r="Q1" s="5"/>
      <c r="R1" s="507"/>
      <c r="S1" s="507"/>
      <c r="T1" s="507"/>
      <c r="U1" s="507"/>
    </row>
    <row r="2" spans="2:21">
      <c r="B2" s="2" t="str">
        <f>IF(ISBLANK('Base Inputs'!$C$7),'Base Inputs'!$C$5&amp;" - MMS Introduction &amp; Scale-up Costing", 'Base Inputs'!$C$7&amp;", "&amp;'Base Inputs'!$C$5&amp;" - MMS Introduction &amp; Scale-up Costing")</f>
        <v>Ethiopia - MMS Introduction &amp; Scale-up Costing</v>
      </c>
      <c r="C2" s="507"/>
      <c r="D2" s="507"/>
      <c r="E2" s="94" t="s">
        <v>121</v>
      </c>
      <c r="F2" s="99" t="s">
        <v>122</v>
      </c>
      <c r="G2" s="96" t="s">
        <v>197</v>
      </c>
      <c r="H2" s="5"/>
      <c r="I2" s="70"/>
      <c r="J2" s="5"/>
      <c r="K2" s="5"/>
      <c r="L2" s="5"/>
      <c r="M2" s="5"/>
      <c r="N2" s="5"/>
      <c r="O2" s="5"/>
      <c r="P2" s="5"/>
      <c r="Q2" s="5"/>
      <c r="R2" s="507"/>
      <c r="S2" s="507"/>
      <c r="T2" s="507"/>
      <c r="U2" s="507"/>
    </row>
    <row r="3" spans="2:21" ht="23.5">
      <c r="B3" s="3" t="s">
        <v>28</v>
      </c>
      <c r="C3" s="507"/>
      <c r="D3" s="507"/>
      <c r="E3" s="524"/>
      <c r="F3" s="5"/>
      <c r="G3" s="5"/>
      <c r="H3" s="5"/>
      <c r="I3" s="70"/>
      <c r="J3" s="5"/>
      <c r="K3" s="5"/>
      <c r="L3" s="5"/>
      <c r="M3" s="5"/>
      <c r="N3" s="5"/>
      <c r="O3" s="5"/>
      <c r="P3" s="5"/>
      <c r="Q3" s="5"/>
      <c r="R3" s="507"/>
      <c r="S3" s="507"/>
      <c r="T3" s="507"/>
      <c r="U3" s="507"/>
    </row>
    <row r="4" spans="2:21" ht="15.75" customHeight="1">
      <c r="B4" s="387" t="s">
        <v>304</v>
      </c>
      <c r="C4" s="507"/>
      <c r="D4" s="507"/>
      <c r="E4" s="524"/>
      <c r="F4" s="5"/>
      <c r="G4" s="5"/>
      <c r="H4" s="5"/>
      <c r="I4" s="70"/>
      <c r="J4" s="5"/>
      <c r="K4" s="5"/>
      <c r="L4" s="5"/>
      <c r="M4" s="5"/>
      <c r="N4" s="5"/>
      <c r="O4" s="5"/>
      <c r="P4" s="5"/>
      <c r="Q4" s="5"/>
      <c r="R4" s="507"/>
      <c r="S4" s="507"/>
      <c r="T4" s="507"/>
      <c r="U4" s="507"/>
    </row>
    <row r="5" spans="2:21" ht="15.75" customHeight="1">
      <c r="B5" s="3"/>
      <c r="C5" s="507"/>
      <c r="D5" s="507"/>
      <c r="E5" s="524"/>
      <c r="F5" s="5"/>
      <c r="G5" s="5"/>
      <c r="H5" s="5"/>
      <c r="I5" s="70"/>
      <c r="J5" s="5"/>
      <c r="K5" s="5"/>
      <c r="L5" s="5"/>
      <c r="M5" s="5"/>
      <c r="N5" s="5"/>
      <c r="O5" s="5"/>
      <c r="P5" s="5"/>
      <c r="Q5" s="5"/>
      <c r="R5" s="507"/>
      <c r="S5" s="507"/>
      <c r="T5" s="507"/>
      <c r="U5" s="507"/>
    </row>
    <row r="6" spans="2:21" ht="21">
      <c r="B6" s="88" t="str">
        <f>"Total "&amp;B3&amp;" Cost"</f>
        <v>Total Training &amp; Service Delivery Cost</v>
      </c>
      <c r="C6" s="84"/>
      <c r="D6" s="84"/>
      <c r="E6" s="526"/>
      <c r="F6" s="85"/>
      <c r="G6" s="85"/>
      <c r="H6" s="85"/>
      <c r="I6" s="85"/>
      <c r="J6" s="85"/>
      <c r="K6" s="85"/>
      <c r="L6" s="85"/>
      <c r="M6" s="85"/>
      <c r="N6" s="85"/>
      <c r="O6" s="85"/>
      <c r="P6" s="85"/>
      <c r="Q6" s="85"/>
      <c r="R6" s="85"/>
      <c r="S6" s="85"/>
      <c r="T6" s="85"/>
      <c r="U6" s="85"/>
    </row>
    <row r="7" spans="2:21">
      <c r="B7" s="268" t="s">
        <v>231</v>
      </c>
      <c r="C7" s="86"/>
      <c r="D7" s="86"/>
      <c r="E7" s="527"/>
      <c r="F7" s="87"/>
      <c r="G7" s="87"/>
      <c r="H7" s="87"/>
      <c r="I7" s="70"/>
      <c r="J7" s="5"/>
      <c r="K7" s="5"/>
      <c r="L7" s="5"/>
      <c r="M7" s="5"/>
      <c r="N7" s="5"/>
      <c r="O7" s="5"/>
      <c r="P7" s="5"/>
      <c r="Q7" s="5"/>
      <c r="R7" s="507"/>
      <c r="S7" s="507"/>
      <c r="T7" s="507"/>
      <c r="U7" s="507"/>
    </row>
    <row r="8" spans="2:21">
      <c r="B8" s="268"/>
      <c r="C8" s="86"/>
      <c r="D8" s="86"/>
      <c r="E8" s="527"/>
      <c r="F8" s="87"/>
      <c r="G8" s="87"/>
      <c r="H8" s="87"/>
      <c r="I8" s="70"/>
      <c r="J8" s="5"/>
      <c r="K8" s="5"/>
      <c r="L8" s="5"/>
      <c r="M8" s="5"/>
      <c r="N8" s="5"/>
      <c r="O8" s="5"/>
      <c r="P8" s="5"/>
      <c r="Q8" s="5"/>
      <c r="R8" s="507"/>
      <c r="S8" s="507"/>
      <c r="T8" s="507"/>
      <c r="U8" s="507"/>
    </row>
    <row r="9" spans="2:21">
      <c r="B9" s="100"/>
      <c r="C9" s="91" t="s">
        <v>59</v>
      </c>
      <c r="D9" s="91" t="s">
        <v>208</v>
      </c>
      <c r="E9" s="91" t="s">
        <v>209</v>
      </c>
      <c r="F9" s="91" t="s">
        <v>210</v>
      </c>
      <c r="G9" s="91" t="s">
        <v>211</v>
      </c>
      <c r="H9" s="507"/>
      <c r="I9" s="507"/>
      <c r="J9" s="507"/>
      <c r="K9" s="507"/>
      <c r="L9" s="507"/>
      <c r="M9" s="507"/>
      <c r="N9" s="507"/>
      <c r="O9" s="507"/>
      <c r="P9" s="507"/>
      <c r="Q9" s="507"/>
      <c r="R9" s="507"/>
      <c r="S9" s="507"/>
      <c r="T9" s="507"/>
      <c r="U9" s="507"/>
    </row>
    <row r="10" spans="2:21">
      <c r="B10" s="90"/>
      <c r="C10" s="92">
        <f>'Base Inputs'!$C$13</f>
        <v>2024</v>
      </c>
      <c r="D10" s="92">
        <f>'Base Inputs'!$D$13</f>
        <v>2025</v>
      </c>
      <c r="E10" s="92">
        <f>'Base Inputs'!$E$13</f>
        <v>2026</v>
      </c>
      <c r="F10" s="92">
        <f>'Base Inputs'!$F$13</f>
        <v>2027</v>
      </c>
      <c r="G10" s="92">
        <f>'Base Inputs'!$G$13</f>
        <v>2028</v>
      </c>
      <c r="H10" s="91" t="s">
        <v>232</v>
      </c>
      <c r="I10" s="507"/>
      <c r="J10" s="507"/>
      <c r="K10" s="507"/>
      <c r="L10" s="507"/>
      <c r="M10" s="507"/>
      <c r="N10" s="507"/>
      <c r="O10" s="507"/>
      <c r="P10" s="507"/>
      <c r="Q10" s="507"/>
      <c r="R10" s="507"/>
      <c r="S10" s="507"/>
      <c r="T10" s="507"/>
      <c r="U10" s="507"/>
    </row>
    <row r="11" spans="2:21" s="5" customFormat="1" ht="6" customHeight="1">
      <c r="B11" s="528"/>
      <c r="C11" s="529"/>
      <c r="D11" s="529"/>
      <c r="E11" s="529"/>
      <c r="F11" s="529"/>
      <c r="G11" s="529"/>
      <c r="H11" s="507"/>
      <c r="I11" s="507"/>
      <c r="J11" s="507"/>
      <c r="K11" s="507"/>
      <c r="L11" s="507"/>
      <c r="M11" s="507"/>
      <c r="N11" s="507"/>
      <c r="O11" s="507"/>
      <c r="P11" s="507"/>
      <c r="Q11" s="507"/>
      <c r="R11" s="507"/>
      <c r="S11" s="507"/>
    </row>
    <row r="12" spans="2:21" ht="34" customHeight="1">
      <c r="B12" s="97" t="str">
        <f>"Total training &amp; service delivery cost (USD)"</f>
        <v>Total training &amp; service delivery cost (USD)</v>
      </c>
      <c r="C12" s="102">
        <f>SUM(C13:C14)</f>
        <v>0</v>
      </c>
      <c r="D12" s="102">
        <f t="shared" ref="D12:G12" si="0">SUM(D13:D14)</f>
        <v>0</v>
      </c>
      <c r="E12" s="102">
        <f t="shared" si="0"/>
        <v>0</v>
      </c>
      <c r="F12" s="102">
        <f t="shared" si="0"/>
        <v>0</v>
      </c>
      <c r="G12" s="102">
        <f t="shared" si="0"/>
        <v>0</v>
      </c>
      <c r="H12" s="102">
        <f t="shared" ref="H12:H17" si="1">SUM(C12:G12)</f>
        <v>0</v>
      </c>
      <c r="I12" s="556"/>
      <c r="J12" s="665" t="s">
        <v>233</v>
      </c>
      <c r="K12" s="5"/>
      <c r="L12" s="5"/>
      <c r="M12" s="5"/>
      <c r="N12" s="5"/>
      <c r="O12" s="5"/>
      <c r="P12" s="5"/>
      <c r="Q12" s="5"/>
      <c r="R12" s="507"/>
      <c r="S12" s="507"/>
      <c r="T12" s="507"/>
      <c r="U12" s="507"/>
    </row>
    <row r="13" spans="2:21">
      <c r="B13" s="530" t="s">
        <v>58</v>
      </c>
      <c r="C13" s="535">
        <f>SUMIFS($U$64:$U$143,E64:E143,"*Yes*",$D$64:$D$143,"*Introduction/Transition*")</f>
        <v>0</v>
      </c>
      <c r="D13" s="535">
        <f>SUMIFS($U$64:$U$143,F64:F143,"*Yes*",$D$64:$D$143,"*Introduction/Transition*")</f>
        <v>0</v>
      </c>
      <c r="E13" s="535">
        <f>SUMIFS($U$64:$U$143,G64:G143,"*Yes*",$D$64:$D$143,"*Introduction/Transition*")</f>
        <v>0</v>
      </c>
      <c r="F13" s="535">
        <f>SUMIFS($U$64:$U$143,H64:H143,"*Yes*",$D$64:$D$143,"*Introduction/Transition*")</f>
        <v>0</v>
      </c>
      <c r="G13" s="535">
        <f>SUMIFS($U$64:$U$143,I64:I143,"*Yes*",$D$64:$D$143,"*Introduction/Transition*")</f>
        <v>0</v>
      </c>
      <c r="H13" s="535">
        <f t="shared" si="1"/>
        <v>0</v>
      </c>
      <c r="I13" s="556"/>
      <c r="J13" s="665"/>
      <c r="K13" s="5"/>
      <c r="L13" s="5"/>
      <c r="M13" s="5"/>
      <c r="N13" s="5"/>
      <c r="O13" s="5"/>
      <c r="P13" s="5"/>
      <c r="Q13" s="5"/>
      <c r="R13" s="507"/>
      <c r="S13" s="507"/>
      <c r="T13" s="507"/>
      <c r="U13" s="507"/>
    </row>
    <row r="14" spans="2:21">
      <c r="B14" s="530" t="s">
        <v>102</v>
      </c>
      <c r="C14" s="535">
        <f>SUMIFS($U$64:$U$143,E64:E143,"*Yes*",$D$64:$D$143,"*Ongoing*")</f>
        <v>0</v>
      </c>
      <c r="D14" s="535">
        <f>SUMIFS($U$64:$U$143,F64:F143,"*Yes*",$D$64:$D$143,"*Ongoing*")</f>
        <v>0</v>
      </c>
      <c r="E14" s="535">
        <f>SUMIFS($U$64:$U$143,G64:G143,"*Yes*",$D$64:$D$143,"*Ongoing*")</f>
        <v>0</v>
      </c>
      <c r="F14" s="535">
        <f>SUMIFS($U$64:$U$143,H64:H143,"*Yes*",$D$64:$D$143,"*Ongoing*")</f>
        <v>0</v>
      </c>
      <c r="G14" s="535">
        <f>SUMIFS($U$64:$U$143,I64:I143,"*Yes*",$D$64:$D$143,"*Ongoing*")</f>
        <v>0</v>
      </c>
      <c r="H14" s="535">
        <f t="shared" si="1"/>
        <v>0</v>
      </c>
      <c r="I14" s="556"/>
      <c r="J14" s="665"/>
      <c r="K14" s="5"/>
      <c r="L14" s="5"/>
      <c r="M14" s="5"/>
      <c r="N14" s="5"/>
      <c r="O14" s="5"/>
      <c r="P14" s="5"/>
      <c r="Q14" s="5"/>
      <c r="R14" s="507"/>
      <c r="S14" s="507"/>
      <c r="T14" s="507"/>
      <c r="U14" s="507"/>
    </row>
    <row r="15" spans="2:21" ht="32">
      <c r="B15" s="97" t="str">
        <f>"Total training &amp; service delivery cost ("&amp;'Base Inputs'!C9&amp;")"</f>
        <v>Total training &amp; service delivery cost (ETB)</v>
      </c>
      <c r="C15" s="269">
        <f ca="1">(C12*'Base Inputs'!$C$10)</f>
        <v>0</v>
      </c>
      <c r="D15" s="269">
        <f ca="1">(D12*'Base Inputs'!$C$10)</f>
        <v>0</v>
      </c>
      <c r="E15" s="269">
        <f ca="1">(E12*'Base Inputs'!$C$10)</f>
        <v>0</v>
      </c>
      <c r="F15" s="269">
        <f ca="1">(F12*'Base Inputs'!$C$10)</f>
        <v>0</v>
      </c>
      <c r="G15" s="269">
        <f ca="1">(G12*'Base Inputs'!$C$10)</f>
        <v>0</v>
      </c>
      <c r="H15" s="143">
        <f t="shared" ca="1" si="1"/>
        <v>0</v>
      </c>
      <c r="I15" s="556"/>
      <c r="J15" s="665"/>
      <c r="K15" s="5"/>
      <c r="L15" s="5"/>
      <c r="M15" s="5"/>
      <c r="N15" s="5"/>
      <c r="O15" s="5"/>
      <c r="P15" s="5"/>
      <c r="Q15" s="5"/>
      <c r="R15" s="507"/>
      <c r="S15" s="507"/>
      <c r="T15" s="507"/>
      <c r="U15" s="507"/>
    </row>
    <row r="16" spans="2:21">
      <c r="B16" s="530" t="s">
        <v>58</v>
      </c>
      <c r="C16" s="533">
        <f ca="1">C13*'Base Inputs'!$C$10</f>
        <v>0</v>
      </c>
      <c r="D16" s="533">
        <f ca="1">D13*'Base Inputs'!$C$10</f>
        <v>0</v>
      </c>
      <c r="E16" s="533">
        <f ca="1">E13*'Base Inputs'!$C$10</f>
        <v>0</v>
      </c>
      <c r="F16" s="533">
        <f ca="1">F13*'Base Inputs'!$C$10</f>
        <v>0</v>
      </c>
      <c r="G16" s="533">
        <f ca="1">G13*'Base Inputs'!$C$10</f>
        <v>0</v>
      </c>
      <c r="H16" s="533">
        <f t="shared" ca="1" si="1"/>
        <v>0</v>
      </c>
      <c r="I16" s="556"/>
      <c r="J16" s="665"/>
      <c r="K16" s="5"/>
      <c r="L16" s="5"/>
      <c r="M16" s="5"/>
      <c r="N16" s="5"/>
      <c r="O16" s="5"/>
      <c r="P16" s="5"/>
      <c r="Q16" s="5"/>
      <c r="R16" s="507"/>
      <c r="S16" s="507"/>
      <c r="T16" s="507"/>
      <c r="U16" s="507"/>
    </row>
    <row r="17" spans="2:18">
      <c r="B17" s="530" t="s">
        <v>102</v>
      </c>
      <c r="C17" s="533">
        <f ca="1">C14*'Base Inputs'!$C$10</f>
        <v>0</v>
      </c>
      <c r="D17" s="533">
        <f ca="1">D14*'Base Inputs'!$C$10</f>
        <v>0</v>
      </c>
      <c r="E17" s="533">
        <f ca="1">E14*'Base Inputs'!$C$10</f>
        <v>0</v>
      </c>
      <c r="F17" s="533">
        <f ca="1">F14*'Base Inputs'!$C$10</f>
        <v>0</v>
      </c>
      <c r="G17" s="533">
        <f ca="1">G14*'Base Inputs'!$C$10</f>
        <v>0</v>
      </c>
      <c r="H17" s="533">
        <f t="shared" ca="1" si="1"/>
        <v>0</v>
      </c>
      <c r="I17" s="556"/>
      <c r="J17" s="665"/>
      <c r="K17" s="5"/>
      <c r="L17" s="5"/>
      <c r="M17" s="5"/>
      <c r="N17" s="5"/>
      <c r="O17" s="5"/>
      <c r="P17" s="5"/>
      <c r="Q17" s="5"/>
      <c r="R17" s="507"/>
    </row>
    <row r="18" spans="2:18" ht="17.25" customHeight="1">
      <c r="B18" s="3"/>
      <c r="C18" s="507"/>
      <c r="D18" s="507"/>
      <c r="E18" s="524"/>
      <c r="F18" s="5"/>
      <c r="G18" s="5"/>
      <c r="H18" s="5"/>
      <c r="I18" s="5"/>
      <c r="J18" s="665"/>
      <c r="K18" s="5"/>
      <c r="L18" s="5"/>
      <c r="M18" s="5"/>
      <c r="N18" s="5"/>
      <c r="O18" s="5"/>
      <c r="P18" s="5"/>
      <c r="Q18" s="5"/>
      <c r="R18" s="507"/>
    </row>
    <row r="19" spans="2:18">
      <c r="B19" s="301" t="s">
        <v>246</v>
      </c>
      <c r="C19" s="91" t="s">
        <v>59</v>
      </c>
      <c r="D19" s="91" t="s">
        <v>208</v>
      </c>
      <c r="E19" s="91" t="s">
        <v>209</v>
      </c>
      <c r="F19" s="91" t="s">
        <v>210</v>
      </c>
      <c r="G19" s="91" t="s">
        <v>211</v>
      </c>
      <c r="H19" s="507"/>
      <c r="I19" s="70"/>
      <c r="J19" s="665"/>
      <c r="K19" s="5"/>
      <c r="L19" s="5"/>
      <c r="M19" s="5"/>
      <c r="N19" s="5"/>
      <c r="O19" s="5"/>
      <c r="P19" s="5"/>
      <c r="Q19" s="5"/>
      <c r="R19" s="507"/>
    </row>
    <row r="20" spans="2:18">
      <c r="B20" s="2"/>
      <c r="C20" s="92">
        <f>'Base Inputs'!$C$13</f>
        <v>2024</v>
      </c>
      <c r="D20" s="92">
        <f>'Base Inputs'!$D$13</f>
        <v>2025</v>
      </c>
      <c r="E20" s="92">
        <f>'Base Inputs'!$E$13</f>
        <v>2026</v>
      </c>
      <c r="F20" s="92">
        <f>'Base Inputs'!$F$13</f>
        <v>2027</v>
      </c>
      <c r="G20" s="92">
        <f>'Base Inputs'!$G$13</f>
        <v>2028</v>
      </c>
      <c r="H20" s="92" t="s">
        <v>232</v>
      </c>
      <c r="I20" s="70"/>
      <c r="J20" s="665"/>
      <c r="K20" s="5"/>
      <c r="L20" s="5"/>
      <c r="M20" s="5"/>
      <c r="N20" s="5"/>
      <c r="O20" s="5"/>
      <c r="P20" s="5"/>
      <c r="Q20" s="5"/>
      <c r="R20" s="507"/>
    </row>
    <row r="21" spans="2:18" ht="15.75" customHeight="1">
      <c r="B21" s="300" t="str">
        <f>B43</f>
        <v>Master Training</v>
      </c>
      <c r="C21" s="535">
        <f>SUMIFS($U$64:$U$143,E64:E143,"*Yes*",$B$64:$B$143,"*"&amp;$B$21&amp;"*")</f>
        <v>0</v>
      </c>
      <c r="D21" s="535">
        <f>SUMIFS($U$64:$U$143,F64:F143,"*Yes*",$B$64:$B$143,"*"&amp;$B$21&amp;"*")</f>
        <v>0</v>
      </c>
      <c r="E21" s="535">
        <f>SUMIFS($U$64:$U$143,G64:G143,"*Yes*",$B$64:$B$143,"*"&amp;$B$21&amp;"*")</f>
        <v>0</v>
      </c>
      <c r="F21" s="535">
        <f>SUMIFS($U$64:$U$143,H64:H143,"*Yes*",$B$64:$B$143,"*"&amp;$B$21&amp;"*")</f>
        <v>0</v>
      </c>
      <c r="G21" s="535">
        <f>SUMIFS($U$64:$U$143,I64:I143,"*Yes*",$B$64:$B$143,"*"&amp;$B$21&amp;"*")</f>
        <v>0</v>
      </c>
      <c r="H21" s="102">
        <f t="shared" ref="H21:H36" si="2">SUM(C21:G21)</f>
        <v>0</v>
      </c>
      <c r="I21" s="70"/>
      <c r="J21" s="665"/>
      <c r="K21" s="5"/>
      <c r="L21" s="5"/>
      <c r="M21" s="5"/>
      <c r="N21" s="5"/>
      <c r="O21" s="5"/>
      <c r="P21" s="5"/>
      <c r="Q21" s="5"/>
      <c r="R21" s="507"/>
    </row>
    <row r="22" spans="2:18" ht="15.75" customHeight="1">
      <c r="B22" s="300" t="str">
        <f t="shared" ref="B22:B34" si="3">B44</f>
        <v>Sub-National Training</v>
      </c>
      <c r="C22" s="535">
        <f>SUMIFS($U$64:$U$143,E64:E143,"*Yes*",$B$64:$B$143,"*"&amp;$B$22&amp;"*")</f>
        <v>0</v>
      </c>
      <c r="D22" s="535">
        <f>SUMIFS($U$64:$U$143,F64:F143,"*Yes*",$B$64:$B$143,"*"&amp;$B$22&amp;"*")</f>
        <v>0</v>
      </c>
      <c r="E22" s="535">
        <f>SUMIFS($U$64:$U$143,G64:G143,"*Yes*",$B$64:$B$143,"*"&amp;$B$22&amp;"*")</f>
        <v>0</v>
      </c>
      <c r="F22" s="535">
        <f>SUMIFS($U$64:$U$143,H64:H143,"*Yes*",$B$64:$B$143,"*"&amp;$B$22&amp;"*")</f>
        <v>0</v>
      </c>
      <c r="G22" s="535">
        <f>SUMIFS($U$64:$U$143,I64:I143,"*Yes*",$B$64:$B$143,"*"&amp;$B$22&amp;"*")</f>
        <v>0</v>
      </c>
      <c r="H22" s="102">
        <f t="shared" si="2"/>
        <v>0</v>
      </c>
      <c r="I22" s="70"/>
      <c r="J22" s="665"/>
      <c r="K22" s="5"/>
      <c r="L22" s="5"/>
      <c r="M22" s="5"/>
      <c r="N22" s="5"/>
      <c r="O22" s="5"/>
      <c r="P22" s="5"/>
      <c r="Q22" s="5"/>
      <c r="R22" s="507"/>
    </row>
    <row r="23" spans="2:18" ht="15.75" customHeight="1">
      <c r="B23" s="300" t="str">
        <f t="shared" si="3"/>
        <v>Health Facility Level Training</v>
      </c>
      <c r="C23" s="535">
        <f>SUMIFS($U$64:$U$143,E64:E143,"*Yes*",$B$64:$B$143,"*"&amp;$B$23&amp;"*")</f>
        <v>0</v>
      </c>
      <c r="D23" s="535">
        <f>SUMIFS($U$64:$U$143,F64:F143,"*Yes*",$B$64:$B$143,"*"&amp;$B$23&amp;"*")</f>
        <v>0</v>
      </c>
      <c r="E23" s="535">
        <f>SUMIFS($U$64:$U$143,G64:G143,"*Yes*",$B$64:$B$143,"*"&amp;$B$23&amp;"*")</f>
        <v>0</v>
      </c>
      <c r="F23" s="535">
        <f>SUMIFS($U$64:$U$143,H64:H143,"*Yes*",$B$64:$B$143,"*"&amp;$B$23&amp;"*")</f>
        <v>0</v>
      </c>
      <c r="G23" s="535">
        <f>SUMIFS($U$64:$U$143,I64:I143,"*Yes*",$B$64:$B$143,"*"&amp;$B$23&amp;"*")</f>
        <v>0</v>
      </c>
      <c r="H23" s="102">
        <f t="shared" si="2"/>
        <v>0</v>
      </c>
      <c r="I23" s="70"/>
      <c r="J23" s="665"/>
      <c r="K23" s="5"/>
      <c r="L23" s="5"/>
      <c r="M23" s="5"/>
      <c r="N23" s="5"/>
      <c r="O23" s="5"/>
      <c r="P23" s="5"/>
      <c r="Q23" s="5"/>
      <c r="R23" s="507"/>
    </row>
    <row r="24" spans="2:18" ht="15.75" customHeight="1">
      <c r="B24" s="300" t="str">
        <f t="shared" si="3"/>
        <v>Community Health Worker Training</v>
      </c>
      <c r="C24" s="535">
        <f>SUMIFS($U$64:$U$143,E64:E143,"*Yes*",$B$64:$B$143,"*"&amp;$B$24&amp;"*")</f>
        <v>0</v>
      </c>
      <c r="D24" s="535">
        <f>SUMIFS($U$64:$U$143,F64:F143,"*Yes*",$B$64:$B$143,"*"&amp;$B$24&amp;"*")</f>
        <v>0</v>
      </c>
      <c r="E24" s="535">
        <f>SUMIFS($U$64:$U$143,G64:G143,"*Yes*",$B$64:$B$143,"*"&amp;$B$24&amp;"*")</f>
        <v>0</v>
      </c>
      <c r="F24" s="535">
        <f>SUMIFS($U$64:$U$143,H64:H143,"*Yes*",$B$64:$B$143,"*"&amp;$B$24&amp;"*")</f>
        <v>0</v>
      </c>
      <c r="G24" s="535">
        <f>SUMIFS($U$64:$U$143,I64:I143,"*Yes*",$B$64:$B$143,"*"&amp;$B$24&amp;"*")</f>
        <v>0</v>
      </c>
      <c r="H24" s="102">
        <f t="shared" si="2"/>
        <v>0</v>
      </c>
      <c r="I24" s="70"/>
      <c r="J24" s="665"/>
      <c r="K24" s="5"/>
      <c r="L24" s="5"/>
      <c r="M24" s="5"/>
      <c r="N24" s="5"/>
      <c r="O24" s="5"/>
      <c r="P24" s="5"/>
      <c r="Q24" s="5"/>
      <c r="R24" s="507"/>
    </row>
    <row r="25" spans="2:18" ht="15.75" customHeight="1">
      <c r="B25" s="300" t="str">
        <f t="shared" si="3"/>
        <v>Facility Mentorship &amp; Supervision</v>
      </c>
      <c r="C25" s="535">
        <f>SUMIFS($U$64:$U$143,E64:E143,"*Yes*",$B$64:$B$143,"*"&amp;$B$25&amp;"*")</f>
        <v>0</v>
      </c>
      <c r="D25" s="535">
        <f>SUMIFS($U$64:$U$143,F64:F143,"*Yes*",$B$64:$B$143,"*"&amp;$B$25&amp;"*")</f>
        <v>0</v>
      </c>
      <c r="E25" s="535">
        <f>SUMIFS($U$64:$U$143,G64:G143,"*Yes*",$B$64:$B$143,"*"&amp;$B$25&amp;"*")</f>
        <v>0</v>
      </c>
      <c r="F25" s="535">
        <f>SUMIFS($U$64:$U$143,H64:H143,"*Yes*",$B$64:$B$143,"*"&amp;$B$25&amp;"*")</f>
        <v>0</v>
      </c>
      <c r="G25" s="535">
        <f>SUMIFS($U$64:$U$143,I64:I143,"*Yes*",$B$64:$B$143,"*"&amp;$B$25&amp;"*")</f>
        <v>0</v>
      </c>
      <c r="H25" s="102">
        <f t="shared" si="2"/>
        <v>0</v>
      </c>
      <c r="I25" s="70"/>
      <c r="J25" s="665"/>
      <c r="K25" s="5"/>
      <c r="L25" s="5"/>
      <c r="M25" s="5"/>
      <c r="N25" s="5"/>
      <c r="O25" s="5"/>
      <c r="P25" s="5"/>
      <c r="Q25" s="5"/>
      <c r="R25" s="507"/>
    </row>
    <row r="26" spans="2:18" ht="15.75" customHeight="1">
      <c r="B26" s="300" t="str">
        <f>B48</f>
        <v xml:space="preserve">CHW/CBO Mentorship &amp; Supervision </v>
      </c>
      <c r="C26" s="535">
        <f>SUMIFS($U$64:$U$143,E64:E143,"*Yes*",$B$64:$B$143,"*"&amp;$B$26&amp;"*")</f>
        <v>0</v>
      </c>
      <c r="D26" s="535">
        <f>SUMIFS($U$64:$U$143,F64:F143,"*Yes*",$B$64:$B$143,"*"&amp;$B$26&amp;"*")</f>
        <v>0</v>
      </c>
      <c r="E26" s="535">
        <f>SUMIFS($U$64:$U$143,G64:G143,"*Yes*",$B$64:$B$143,"*"&amp;$B$26&amp;"*")</f>
        <v>0</v>
      </c>
      <c r="F26" s="535">
        <f>SUMIFS($U$64:$U$143,H64:H143,"*Yes*",$B$64:$B$143,"*"&amp;$B$26&amp;"*")</f>
        <v>0</v>
      </c>
      <c r="G26" s="535">
        <f>SUMIFS($U$64:$U$143,I64:I143,"*Yes*",$B$64:$B$143,"*"&amp;$B$26&amp;"*")</f>
        <v>0</v>
      </c>
      <c r="H26" s="102">
        <f t="shared" si="2"/>
        <v>0</v>
      </c>
      <c r="I26" s="70"/>
      <c r="J26" s="665"/>
      <c r="K26" s="5"/>
      <c r="L26" s="5"/>
      <c r="M26" s="5"/>
      <c r="N26" s="5"/>
      <c r="O26" s="5"/>
      <c r="P26" s="5"/>
      <c r="Q26" s="5"/>
      <c r="R26" s="507"/>
    </row>
    <row r="27" spans="2:18" ht="15.75" customHeight="1">
      <c r="B27" s="300">
        <f t="shared" si="3"/>
        <v>0</v>
      </c>
      <c r="C27" s="535">
        <f>SUMIFS($U$64:$U$143,E64:E143,"*Yes*",$B$64:$B$143,"*"&amp;$B$27&amp;"*")</f>
        <v>0</v>
      </c>
      <c r="D27" s="535">
        <f>SUMIFS($U$64:$U$143,F64:F143,"*Yes*",$B$64:$B$143,"*"&amp;$B$27&amp;"*")</f>
        <v>0</v>
      </c>
      <c r="E27" s="535">
        <f>SUMIFS($U$64:$U$143,G64:G143,"*Yes*",$B$64:$B$143,"*"&amp;$B$27&amp;"*")</f>
        <v>0</v>
      </c>
      <c r="F27" s="535">
        <f>SUMIFS($U$64:$U$143,H64:H143,"*Yes*",$B$64:$B$143,"*"&amp;$B$27&amp;"*")</f>
        <v>0</v>
      </c>
      <c r="G27" s="535">
        <f>SUMIFS($U$64:$U$143,I64:I143,"*Yes*",$B$64:$B$143,"*"&amp;$B$27&amp;"*")</f>
        <v>0</v>
      </c>
      <c r="H27" s="102">
        <f t="shared" si="2"/>
        <v>0</v>
      </c>
      <c r="I27" s="70"/>
      <c r="J27" s="665"/>
      <c r="K27" s="5"/>
      <c r="L27" s="5"/>
      <c r="M27" s="5"/>
      <c r="N27" s="5"/>
      <c r="O27" s="5"/>
      <c r="P27" s="5"/>
      <c r="Q27" s="5"/>
      <c r="R27" s="507"/>
    </row>
    <row r="28" spans="2:18" ht="15.75" customHeight="1">
      <c r="B28" s="300">
        <f t="shared" si="3"/>
        <v>0</v>
      </c>
      <c r="C28" s="535">
        <f>SUMIFS($U$64:$U$143,E64:E143,"*Yes*",$B$64:$B$143,"*"&amp;$B$28&amp;"*")</f>
        <v>0</v>
      </c>
      <c r="D28" s="535">
        <f>SUMIFS($U$64:$U$143,F64:F143,"*Yes*",$B$64:$B$143,"*"&amp;$B$28&amp;"*")</f>
        <v>0</v>
      </c>
      <c r="E28" s="535">
        <f>SUMIFS($U$64:$U$143,G64:G143,"*Yes*",$B$64:$B$143,"*"&amp;$B$28&amp;"*")</f>
        <v>0</v>
      </c>
      <c r="F28" s="535">
        <f>SUMIFS($U$64:$U$143,H64:H143,"*Yes*",$B$64:$B$143,"*"&amp;$B$28&amp;"*")</f>
        <v>0</v>
      </c>
      <c r="G28" s="535">
        <f>SUMIFS($U$64:$U$143,I64:I143,"*Yes*",$B$64:$B$143,"*"&amp;$B$28&amp;"*")</f>
        <v>0</v>
      </c>
      <c r="H28" s="102">
        <f t="shared" si="2"/>
        <v>0</v>
      </c>
      <c r="I28" s="70"/>
      <c r="J28" s="665"/>
      <c r="K28" s="5"/>
      <c r="L28" s="5"/>
      <c r="M28" s="5"/>
      <c r="N28" s="5"/>
      <c r="O28" s="5"/>
      <c r="P28" s="5"/>
      <c r="Q28" s="5"/>
      <c r="R28" s="507"/>
    </row>
    <row r="29" spans="2:18" ht="15.75" customHeight="1">
      <c r="B29" s="300">
        <f t="shared" si="3"/>
        <v>0</v>
      </c>
      <c r="C29" s="535">
        <f>SUMIFS($U$64:$U$143,E64:E143,"*Yes*",$B$64:$B$143,"*"&amp;$B$29&amp;"*")</f>
        <v>0</v>
      </c>
      <c r="D29" s="535">
        <f>SUMIFS($U$64:$U$143,F64:F143,"*Yes*",$B$64:$B$143,"*"&amp;$B$29&amp;"*")</f>
        <v>0</v>
      </c>
      <c r="E29" s="535">
        <f>SUMIFS($U$64:$U$143,G64:G143,"*Yes*",$B$64:$B$143,"*"&amp;$B$29&amp;"*")</f>
        <v>0</v>
      </c>
      <c r="F29" s="535">
        <f>SUMIFS($U$64:$U$143,H64:H143,"*Yes*",$B$64:$B$143,"*"&amp;$B$29&amp;"*")</f>
        <v>0</v>
      </c>
      <c r="G29" s="535">
        <f>SUMIFS($U$64:$U$143,I64:I143,"*Yes*",$B$64:$B$143,"*"&amp;$B$29&amp;"*")</f>
        <v>0</v>
      </c>
      <c r="H29" s="102">
        <f t="shared" si="2"/>
        <v>0</v>
      </c>
      <c r="I29" s="70"/>
      <c r="J29" s="665"/>
      <c r="K29" s="5"/>
      <c r="L29" s="5"/>
      <c r="M29" s="5"/>
      <c r="N29" s="5"/>
      <c r="O29" s="5"/>
      <c r="P29" s="5"/>
      <c r="Q29" s="5"/>
      <c r="R29" s="507"/>
    </row>
    <row r="30" spans="2:18" ht="15.75" customHeight="1">
      <c r="B30" s="300">
        <f t="shared" si="3"/>
        <v>0</v>
      </c>
      <c r="C30" s="535">
        <f>SUMIFS($U$64:$U$143,E64:E143,"*Yes*",$B$64:$B$143,"*"&amp;$B$30&amp;"*")</f>
        <v>0</v>
      </c>
      <c r="D30" s="535">
        <f>SUMIFS($U$64:$U$143,F64:F143,"*Yes*",$B$64:$B$143,"*"&amp;$B$30&amp;"*")</f>
        <v>0</v>
      </c>
      <c r="E30" s="535">
        <f>SUMIFS($U$64:$U$143,G64:G143,"*Yes*",$B$64:$B$143,"*"&amp;$B$30&amp;"*")</f>
        <v>0</v>
      </c>
      <c r="F30" s="535">
        <f>SUMIFS($U$64:$U$143,H64:H143,"*Yes*",$B$64:$B$143,"*"&amp;$B$30&amp;"*")</f>
        <v>0</v>
      </c>
      <c r="G30" s="535">
        <f>SUMIFS($U$64:$U$143,I64:I143,"*Yes*",$B$64:$B$143,"*"&amp;$B$30&amp;"*")</f>
        <v>0</v>
      </c>
      <c r="H30" s="102">
        <f t="shared" si="2"/>
        <v>0</v>
      </c>
      <c r="I30" s="70"/>
      <c r="J30" s="665"/>
      <c r="K30" s="5"/>
      <c r="L30" s="5"/>
      <c r="M30" s="5"/>
      <c r="N30" s="5"/>
      <c r="O30" s="5"/>
      <c r="P30" s="5"/>
      <c r="Q30" s="5"/>
      <c r="R30" s="507"/>
    </row>
    <row r="31" spans="2:18" ht="15.75" customHeight="1">
      <c r="B31" s="300">
        <f t="shared" si="3"/>
        <v>0</v>
      </c>
      <c r="C31" s="535">
        <f>SUMIFS($U$64:$U$143,E64:E143,"*Yes*",$B$64:$B$143,"*"&amp;$B$31&amp;"*")</f>
        <v>0</v>
      </c>
      <c r="D31" s="535">
        <f>SUMIFS($U$64:$U$143,F64:F143,"*Yes*",$B$64:$B$143,"*"&amp;$B$31&amp;"*")</f>
        <v>0</v>
      </c>
      <c r="E31" s="535">
        <f>SUMIFS($U$64:$U$143,G64:G143,"*Yes*",$B$64:$B$143,"*"&amp;$B$31&amp;"*")</f>
        <v>0</v>
      </c>
      <c r="F31" s="535">
        <f>SUMIFS($U$64:$U$143,H64:H143,"*Yes*",$B$64:$B$143,"*"&amp;$B$31&amp;"*")</f>
        <v>0</v>
      </c>
      <c r="G31" s="535">
        <f>SUMIFS($U$64:$U$143,I64:I143,"*Yes*",$B$64:$B$143,"*"&amp;$B$31&amp;"*")</f>
        <v>0</v>
      </c>
      <c r="H31" s="102">
        <f t="shared" si="2"/>
        <v>0</v>
      </c>
      <c r="I31" s="70"/>
      <c r="J31" s="665"/>
      <c r="K31" s="5"/>
      <c r="L31" s="5"/>
      <c r="M31" s="5"/>
      <c r="N31" s="5"/>
      <c r="O31" s="5"/>
      <c r="P31" s="5"/>
      <c r="Q31" s="5"/>
      <c r="R31" s="507"/>
    </row>
    <row r="32" spans="2:18" ht="15.75" customHeight="1">
      <c r="B32" s="300">
        <f t="shared" si="3"/>
        <v>0</v>
      </c>
      <c r="C32" s="535">
        <f>SUMIFS($U$64:$U$143,E64:E143,"*Yes*",$B$64:$B$143,"*"&amp;$B$32&amp;"*")</f>
        <v>0</v>
      </c>
      <c r="D32" s="535">
        <f>SUMIFS($U$64:$U$143,F64:F143,"*Yes*",$B$64:$B$143,"*"&amp;$B$32&amp;"*")</f>
        <v>0</v>
      </c>
      <c r="E32" s="535">
        <f>SUMIFS($U$64:$U$143,G64:G143,"*Yes*",$B$64:$B$143,"*"&amp;$B$32&amp;"*")</f>
        <v>0</v>
      </c>
      <c r="F32" s="535">
        <f>SUMIFS($U$64:$U$143,H64:H143,"*Yes*",$B$64:$B$143,"*"&amp;$B$32&amp;"*")</f>
        <v>0</v>
      </c>
      <c r="G32" s="535">
        <f>SUMIFS($U$64:$U$143,I64:I143,"*Yes*",$B$64:$B$143,"*"&amp;$B$32&amp;"*")</f>
        <v>0</v>
      </c>
      <c r="H32" s="102">
        <f t="shared" si="2"/>
        <v>0</v>
      </c>
      <c r="I32" s="70"/>
      <c r="J32" s="665"/>
      <c r="K32" s="5"/>
      <c r="L32" s="5"/>
      <c r="M32" s="5"/>
      <c r="N32" s="5"/>
      <c r="O32" s="5"/>
      <c r="P32" s="5"/>
      <c r="Q32" s="5"/>
      <c r="R32" s="507"/>
    </row>
    <row r="33" spans="2:21" ht="15.75" customHeight="1">
      <c r="B33" s="300">
        <f t="shared" si="3"/>
        <v>0</v>
      </c>
      <c r="C33" s="535">
        <f>SUMIFS($U$64:$U$143,E64:E143,"*Yes*",$B$64:$B$143,"*"&amp;$B$33&amp;"*")</f>
        <v>0</v>
      </c>
      <c r="D33" s="535">
        <f>SUMIFS($U$64:$U$143,F64:F143,"*Yes*",$B$64:$B$143,"*"&amp;$B$33&amp;"*")</f>
        <v>0</v>
      </c>
      <c r="E33" s="535">
        <f>SUMIFS($U$64:$U$143,G64:G143,"*Yes*",$B$64:$B$143,"*"&amp;$B$33&amp;"*")</f>
        <v>0</v>
      </c>
      <c r="F33" s="535">
        <f>SUMIFS($U$64:$U$143,H64:H143,"*Yes*",$B$64:$B$143,"*"&amp;$B$33&amp;"*")</f>
        <v>0</v>
      </c>
      <c r="G33" s="535">
        <f>SUMIFS($U$64:$U$143,I64:I143,"*Yes*",$B$64:$B$143,"*"&amp;$B$33&amp;"*")</f>
        <v>0</v>
      </c>
      <c r="H33" s="102">
        <f t="shared" si="2"/>
        <v>0</v>
      </c>
      <c r="I33" s="70"/>
      <c r="J33" s="665"/>
      <c r="K33" s="5"/>
      <c r="L33" s="5"/>
      <c r="M33" s="5"/>
      <c r="N33" s="5"/>
      <c r="O33" s="5"/>
      <c r="P33" s="5"/>
      <c r="Q33" s="5"/>
      <c r="R33" s="507"/>
      <c r="S33" s="507"/>
      <c r="T33" s="507"/>
      <c r="U33" s="507"/>
    </row>
    <row r="34" spans="2:21" ht="15.75" customHeight="1">
      <c r="B34" s="300">
        <f t="shared" si="3"/>
        <v>0</v>
      </c>
      <c r="C34" s="535">
        <f>SUMIFS($U$64:$U$143,E64:E143,"*Yes*",$B$64:$B$143,"*"&amp;$B$34&amp;"*")</f>
        <v>0</v>
      </c>
      <c r="D34" s="535">
        <f>SUMIFS($U$64:$U$143,F64:F143,"*Yes*",$B$64:$B$143,"*"&amp;$B$34&amp;"*")</f>
        <v>0</v>
      </c>
      <c r="E34" s="535">
        <f>SUMIFS($U$64:$U$143,G64:G143,"*Yes*",$B$64:$B$143,"*"&amp;$B$34&amp;"*")</f>
        <v>0</v>
      </c>
      <c r="F34" s="535">
        <f>SUMIFS($U$64:$U$143,H64:H143,"*Yes*",$B$64:$B$143,"*"&amp;$B$34&amp;"*")</f>
        <v>0</v>
      </c>
      <c r="G34" s="535">
        <f>SUMIFS($U$64:$U$143,I64:I143,"*Yes*",$B$64:$B$143,"*"&amp;$B$34&amp;"*")</f>
        <v>0</v>
      </c>
      <c r="H34" s="102">
        <f t="shared" si="2"/>
        <v>0</v>
      </c>
      <c r="I34" s="70"/>
      <c r="J34" s="665"/>
      <c r="K34" s="5"/>
      <c r="L34" s="5"/>
      <c r="M34" s="5"/>
      <c r="N34" s="5"/>
      <c r="O34" s="5"/>
      <c r="P34" s="5"/>
      <c r="Q34" s="5"/>
      <c r="R34" s="507"/>
      <c r="S34" s="507"/>
      <c r="T34" s="507"/>
      <c r="U34" s="507"/>
    </row>
    <row r="35" spans="2:21" ht="15.75" customHeight="1">
      <c r="B35" s="300">
        <f>B57</f>
        <v>0</v>
      </c>
      <c r="C35" s="535">
        <f>SUMIFS($U$64:$U$143,E64:E143,"*Yes*",$B$64:$B$143,"*"&amp;$B$35&amp;"*")</f>
        <v>0</v>
      </c>
      <c r="D35" s="535">
        <f>SUMIFS($U$64:$U$143,F64:F143,"*Yes*",$B$64:$B$143,"*"&amp;$B$35&amp;"*")</f>
        <v>0</v>
      </c>
      <c r="E35" s="535">
        <f>SUMIFS($U$64:$U$143,G64:G143,"*Yes*",$B$64:$B$143,"*"&amp;$B$35&amp;"*")</f>
        <v>0</v>
      </c>
      <c r="F35" s="535">
        <f>SUMIFS($U$64:$U$143,H64:H143,"*Yes*",$B$64:$B$143,"*"&amp;$B$35&amp;"*")</f>
        <v>0</v>
      </c>
      <c r="G35" s="535">
        <f>SUMIFS($U$64:$U$143,I64:I143,"*Yes*",$B$64:$B$143,"*"&amp;$B$35&amp;"*")</f>
        <v>0</v>
      </c>
      <c r="H35" s="102">
        <f t="shared" si="2"/>
        <v>0</v>
      </c>
      <c r="I35" s="70"/>
      <c r="J35" s="665"/>
      <c r="K35" s="5"/>
      <c r="L35" s="5"/>
      <c r="M35" s="5"/>
      <c r="N35" s="5"/>
      <c r="O35" s="5"/>
      <c r="P35" s="5"/>
      <c r="Q35" s="5"/>
      <c r="R35" s="507"/>
      <c r="S35" s="507"/>
      <c r="T35" s="507"/>
      <c r="U35" s="507"/>
    </row>
    <row r="36" spans="2:21" ht="15.75" customHeight="1">
      <c r="B36" s="300" t="str">
        <f>B58</f>
        <v>Other Activities</v>
      </c>
      <c r="C36" s="535">
        <f>SUMIFS($U$64:$U$143,E64:E143,"*Yes*",$B$64:$B$143,"*"&amp;$B$36&amp;"*")</f>
        <v>0</v>
      </c>
      <c r="D36" s="535">
        <f>SUMIFS($U$64:$U$143,F64:F143,"*Yes*",$B$64:$B$143,"*"&amp;$B$36&amp;"*")</f>
        <v>0</v>
      </c>
      <c r="E36" s="535">
        <f>SUMIFS($U$64:$U$143,G64:G143,"*Yes*",$B$64:$B$143,"*"&amp;$B$36&amp;"*")</f>
        <v>0</v>
      </c>
      <c r="F36" s="535">
        <f>SUMIFS($U$64:$U$143,H64:H143,"*Yes*",$B$64:$B$143,"*"&amp;$B$36&amp;"*")</f>
        <v>0</v>
      </c>
      <c r="G36" s="535">
        <f>SUMIFS($U$64:$U$143,I64:I143,"*Yes*",$B$64:$B$143,"*"&amp;$B$36&amp;"*")</f>
        <v>0</v>
      </c>
      <c r="H36" s="102">
        <f t="shared" si="2"/>
        <v>0</v>
      </c>
      <c r="I36" s="70"/>
      <c r="J36" s="665"/>
      <c r="K36" s="5"/>
      <c r="L36" s="5"/>
      <c r="M36" s="5"/>
      <c r="N36" s="5"/>
      <c r="O36" s="5"/>
      <c r="P36" s="5"/>
      <c r="Q36" s="5"/>
      <c r="R36" s="507"/>
      <c r="S36" s="507"/>
      <c r="T36" s="507"/>
      <c r="U36" s="507"/>
    </row>
    <row r="37" spans="2:21">
      <c r="B37" s="528"/>
      <c r="C37" s="557"/>
      <c r="D37" s="529"/>
      <c r="E37" s="529"/>
      <c r="F37" s="529"/>
      <c r="G37" s="529"/>
      <c r="H37" s="529"/>
      <c r="I37" s="70"/>
      <c r="J37" s="5"/>
      <c r="K37" s="5"/>
      <c r="L37" s="5"/>
      <c r="M37" s="5"/>
      <c r="N37" s="5"/>
      <c r="O37" s="5"/>
      <c r="P37" s="5"/>
      <c r="Q37" s="5"/>
      <c r="R37" s="507"/>
      <c r="S37" s="507"/>
      <c r="T37" s="507"/>
      <c r="U37" s="507"/>
    </row>
    <row r="38" spans="2:21" ht="21">
      <c r="B38" s="88" t="str">
        <f>B3&amp;" Cost Inputs"</f>
        <v>Training &amp; Service Delivery Cost Inputs</v>
      </c>
      <c r="C38" s="84"/>
      <c r="D38" s="84"/>
      <c r="E38" s="526"/>
      <c r="F38" s="85"/>
      <c r="G38" s="85"/>
      <c r="H38" s="85"/>
      <c r="I38" s="158"/>
      <c r="J38" s="85"/>
      <c r="K38" s="158"/>
      <c r="L38" s="158"/>
      <c r="M38" s="158"/>
      <c r="N38" s="158"/>
      <c r="O38" s="158"/>
      <c r="P38" s="158"/>
      <c r="Q38" s="158"/>
      <c r="R38" s="558"/>
      <c r="S38" s="558"/>
      <c r="T38" s="558"/>
      <c r="U38" s="558"/>
    </row>
    <row r="39" spans="2:21" ht="21">
      <c r="B39" s="93"/>
      <c r="C39" s="86"/>
      <c r="D39" s="86"/>
      <c r="E39" s="527"/>
      <c r="F39" s="87"/>
      <c r="G39" s="87"/>
      <c r="H39" s="87"/>
      <c r="I39" s="5"/>
      <c r="J39" s="5"/>
      <c r="K39" s="5"/>
      <c r="L39" s="5"/>
      <c r="M39" s="5"/>
      <c r="N39" s="5"/>
      <c r="O39" s="5"/>
      <c r="P39" s="5"/>
      <c r="Q39" s="5"/>
      <c r="R39" s="507"/>
      <c r="S39" s="507"/>
      <c r="T39" s="507"/>
      <c r="U39" s="507"/>
    </row>
    <row r="40" spans="2:21" ht="18" customHeight="1">
      <c r="B40" s="559" t="s">
        <v>305</v>
      </c>
      <c r="C40" s="559"/>
      <c r="D40" s="559"/>
      <c r="E40" s="527"/>
      <c r="F40" s="87"/>
      <c r="G40" s="87"/>
      <c r="H40" s="87"/>
      <c r="I40" s="5"/>
      <c r="J40" s="507"/>
      <c r="K40" s="5"/>
      <c r="L40" s="5"/>
      <c r="M40" s="5"/>
      <c r="N40" s="5"/>
      <c r="O40" s="5"/>
      <c r="P40" s="5"/>
      <c r="Q40" s="5"/>
      <c r="R40" s="507"/>
      <c r="S40" s="507"/>
      <c r="T40" s="507"/>
      <c r="U40" s="507"/>
    </row>
    <row r="41" spans="2:21" ht="6.75" customHeight="1">
      <c r="B41" s="560"/>
      <c r="C41" s="560"/>
      <c r="D41" s="560"/>
      <c r="E41" s="527"/>
      <c r="F41" s="87"/>
      <c r="G41" s="87"/>
      <c r="H41" s="87"/>
      <c r="I41" s="5"/>
      <c r="J41" s="5"/>
      <c r="K41" s="5"/>
      <c r="L41" s="5"/>
      <c r="M41" s="5"/>
      <c r="N41" s="5"/>
      <c r="O41" s="5"/>
      <c r="P41" s="5"/>
      <c r="Q41" s="5"/>
      <c r="R41" s="507"/>
      <c r="S41" s="507"/>
      <c r="T41" s="507"/>
      <c r="U41" s="507"/>
    </row>
    <row r="42" spans="2:21" s="64" customFormat="1" ht="13">
      <c r="B42" s="175" t="s">
        <v>242</v>
      </c>
      <c r="C42" s="73"/>
      <c r="D42" s="171"/>
      <c r="E42" s="63"/>
      <c r="F42" s="62"/>
      <c r="J42" s="73"/>
      <c r="N42" s="62"/>
      <c r="O42" s="62"/>
      <c r="P42" s="62"/>
      <c r="Q42" s="62"/>
      <c r="R42" s="65"/>
    </row>
    <row r="43" spans="2:21" s="64" customFormat="1" ht="13">
      <c r="B43" s="176" t="s">
        <v>306</v>
      </c>
      <c r="C43" s="172"/>
      <c r="D43" s="172"/>
      <c r="F43" s="62"/>
      <c r="N43" s="62"/>
      <c r="O43" s="62"/>
      <c r="P43" s="62"/>
      <c r="Q43" s="62"/>
      <c r="R43" s="65"/>
    </row>
    <row r="44" spans="2:21" s="64" customFormat="1" ht="15.75" customHeight="1">
      <c r="B44" s="176" t="s">
        <v>307</v>
      </c>
      <c r="C44" s="172"/>
      <c r="D44" s="172"/>
      <c r="E44" s="63"/>
      <c r="F44" s="62"/>
      <c r="N44" s="62"/>
      <c r="O44" s="62"/>
      <c r="P44" s="62"/>
      <c r="Q44" s="62"/>
      <c r="R44" s="65"/>
    </row>
    <row r="45" spans="2:21" s="64" customFormat="1" ht="13">
      <c r="B45" s="176" t="s">
        <v>308</v>
      </c>
      <c r="C45" s="172"/>
      <c r="D45" s="172"/>
      <c r="E45" s="63"/>
      <c r="F45" s="62"/>
      <c r="N45" s="62"/>
      <c r="O45" s="62"/>
      <c r="P45" s="62"/>
      <c r="Q45" s="62"/>
      <c r="R45" s="65"/>
    </row>
    <row r="46" spans="2:21" s="64" customFormat="1" ht="13">
      <c r="B46" s="176" t="s">
        <v>309</v>
      </c>
      <c r="C46" s="172"/>
      <c r="D46" s="172"/>
      <c r="E46" s="63"/>
      <c r="F46" s="62"/>
      <c r="N46" s="62"/>
      <c r="O46" s="62"/>
      <c r="P46" s="62"/>
      <c r="Q46" s="62"/>
      <c r="R46" s="65"/>
    </row>
    <row r="47" spans="2:21" s="64" customFormat="1" ht="13">
      <c r="B47" s="176" t="s">
        <v>310</v>
      </c>
      <c r="C47" s="172"/>
      <c r="D47" s="172"/>
      <c r="E47" s="63"/>
      <c r="F47" s="62"/>
      <c r="N47" s="62"/>
      <c r="O47" s="62"/>
      <c r="P47" s="62"/>
      <c r="Q47" s="62"/>
      <c r="R47" s="65"/>
    </row>
    <row r="48" spans="2:21" s="64" customFormat="1" ht="15" customHeight="1">
      <c r="B48" s="176" t="s">
        <v>311</v>
      </c>
      <c r="C48" s="172"/>
      <c r="D48" s="172"/>
      <c r="E48" s="63"/>
      <c r="F48" s="62"/>
      <c r="N48" s="62"/>
      <c r="O48" s="62"/>
      <c r="P48" s="62"/>
      <c r="Q48" s="62"/>
      <c r="R48" s="65"/>
    </row>
    <row r="49" spans="2:21" s="64" customFormat="1" ht="15" customHeight="1">
      <c r="B49" s="176"/>
      <c r="C49" s="172"/>
      <c r="D49" s="172"/>
      <c r="E49" s="63"/>
      <c r="F49" s="62"/>
      <c r="N49" s="62"/>
      <c r="O49" s="62"/>
      <c r="P49" s="62"/>
      <c r="Q49" s="62"/>
      <c r="R49" s="65"/>
    </row>
    <row r="50" spans="2:21" s="64" customFormat="1" ht="15" customHeight="1">
      <c r="B50" s="176"/>
      <c r="C50" s="172"/>
      <c r="D50" s="172"/>
      <c r="E50" s="63"/>
      <c r="F50" s="62"/>
      <c r="N50" s="62"/>
      <c r="O50" s="62"/>
      <c r="P50" s="62"/>
      <c r="Q50" s="62"/>
      <c r="R50" s="65"/>
    </row>
    <row r="51" spans="2:21" s="64" customFormat="1" ht="15" customHeight="1">
      <c r="B51" s="176"/>
      <c r="C51" s="172"/>
      <c r="D51" s="172"/>
      <c r="E51" s="63"/>
      <c r="F51" s="62"/>
      <c r="N51" s="62"/>
      <c r="O51" s="62"/>
      <c r="P51" s="62"/>
      <c r="Q51" s="62"/>
      <c r="R51" s="65"/>
    </row>
    <row r="52" spans="2:21" s="64" customFormat="1" ht="15" customHeight="1">
      <c r="B52" s="176"/>
      <c r="C52" s="172"/>
      <c r="D52" s="172"/>
      <c r="E52" s="63"/>
      <c r="F52" s="62"/>
      <c r="N52" s="62"/>
      <c r="O52" s="62"/>
      <c r="P52" s="62"/>
      <c r="Q52" s="62"/>
      <c r="R52" s="65"/>
    </row>
    <row r="53" spans="2:21" s="64" customFormat="1" ht="15" customHeight="1">
      <c r="B53" s="176"/>
      <c r="C53" s="172"/>
      <c r="D53" s="172"/>
      <c r="E53" s="63"/>
      <c r="F53" s="62"/>
      <c r="N53" s="62"/>
      <c r="O53" s="62"/>
      <c r="P53" s="62"/>
      <c r="Q53" s="62"/>
      <c r="R53" s="65"/>
    </row>
    <row r="54" spans="2:21" s="64" customFormat="1" ht="15" customHeight="1">
      <c r="B54" s="176"/>
      <c r="C54" s="172"/>
      <c r="D54" s="172"/>
      <c r="E54" s="63"/>
      <c r="F54" s="62"/>
      <c r="N54" s="62"/>
      <c r="O54" s="62"/>
      <c r="P54" s="62"/>
      <c r="Q54" s="62"/>
      <c r="R54" s="65"/>
    </row>
    <row r="55" spans="2:21" s="64" customFormat="1" ht="15" customHeight="1">
      <c r="B55" s="176"/>
      <c r="C55" s="172"/>
      <c r="D55" s="172"/>
      <c r="E55" s="63"/>
      <c r="F55" s="62"/>
      <c r="N55" s="62"/>
      <c r="O55" s="62"/>
      <c r="P55" s="62"/>
      <c r="Q55" s="62"/>
      <c r="R55" s="65"/>
    </row>
    <row r="56" spans="2:21" s="64" customFormat="1" ht="15" customHeight="1">
      <c r="B56" s="176"/>
      <c r="C56" s="172"/>
      <c r="D56" s="172"/>
      <c r="E56" s="63"/>
      <c r="F56" s="62"/>
      <c r="N56" s="62"/>
      <c r="O56" s="62"/>
      <c r="P56" s="62"/>
      <c r="Q56" s="62"/>
      <c r="R56" s="65"/>
    </row>
    <row r="57" spans="2:21" s="64" customFormat="1" ht="15" customHeight="1">
      <c r="B57" s="176"/>
      <c r="C57" s="172"/>
      <c r="D57" s="172"/>
      <c r="E57" s="63"/>
      <c r="F57" s="62"/>
      <c r="N57" s="62"/>
      <c r="O57" s="62"/>
      <c r="P57" s="62"/>
      <c r="Q57" s="62"/>
      <c r="R57" s="65"/>
    </row>
    <row r="58" spans="2:21" s="64" customFormat="1" ht="16" customHeight="1">
      <c r="B58" s="176" t="s">
        <v>239</v>
      </c>
      <c r="C58" s="386" t="s">
        <v>240</v>
      </c>
      <c r="D58" s="172"/>
      <c r="E58" s="63"/>
      <c r="F58" s="62"/>
      <c r="N58" s="62"/>
      <c r="O58" s="62"/>
      <c r="P58" s="62"/>
      <c r="Q58" s="62"/>
      <c r="R58" s="65"/>
    </row>
    <row r="59" spans="2:21" s="50" customFormat="1" ht="13">
      <c r="B59" s="49"/>
      <c r="E59" s="51"/>
      <c r="F59" s="62"/>
      <c r="G59" s="62"/>
      <c r="H59" s="62"/>
      <c r="I59" s="62"/>
      <c r="J59" s="62"/>
      <c r="K59" s="62"/>
      <c r="L59" s="62"/>
      <c r="M59" s="62"/>
      <c r="N59" s="62"/>
      <c r="O59" s="62"/>
      <c r="P59" s="62"/>
      <c r="Q59" s="62"/>
      <c r="R59" s="62"/>
    </row>
    <row r="60" spans="2:21" s="50" customFormat="1" ht="18.5">
      <c r="B60" s="157" t="s">
        <v>312</v>
      </c>
      <c r="E60" s="51"/>
      <c r="F60" s="62"/>
      <c r="G60" s="62"/>
      <c r="H60" s="62"/>
      <c r="I60" s="62"/>
      <c r="J60" s="62"/>
      <c r="K60" s="62"/>
      <c r="L60" s="62"/>
      <c r="M60" s="62"/>
      <c r="N60" s="62"/>
      <c r="O60" s="62"/>
      <c r="P60" s="62"/>
      <c r="Q60" s="62"/>
      <c r="R60" s="62"/>
    </row>
    <row r="61" spans="2:21" s="50" customFormat="1" ht="7" customHeight="1">
      <c r="B61" s="157"/>
      <c r="E61" s="51"/>
      <c r="F61" s="62"/>
      <c r="G61" s="62"/>
      <c r="H61" s="62"/>
      <c r="I61" s="62"/>
      <c r="J61" s="62"/>
      <c r="K61" s="62"/>
      <c r="L61" s="62"/>
      <c r="M61" s="62"/>
      <c r="N61" s="62"/>
      <c r="O61" s="62"/>
      <c r="P61" s="62"/>
      <c r="Q61" s="62"/>
      <c r="R61" s="62"/>
    </row>
    <row r="62" spans="2:21" s="50" customFormat="1" ht="18.5">
      <c r="B62" s="157"/>
      <c r="E62" s="51"/>
      <c r="F62" s="62"/>
      <c r="G62" s="62"/>
      <c r="H62" s="62"/>
      <c r="I62" s="62"/>
      <c r="J62" s="62"/>
      <c r="K62" s="62"/>
      <c r="L62" s="62"/>
      <c r="M62" s="671" t="s">
        <v>313</v>
      </c>
      <c r="N62" s="671"/>
      <c r="O62" s="671"/>
      <c r="P62" s="671"/>
      <c r="Q62" s="671"/>
      <c r="R62" s="62"/>
    </row>
    <row r="63" spans="2:21" s="67" customFormat="1" ht="39.65" customHeight="1">
      <c r="B63" s="66" t="s">
        <v>242</v>
      </c>
      <c r="C63" s="66" t="s">
        <v>314</v>
      </c>
      <c r="D63" s="66" t="s">
        <v>55</v>
      </c>
      <c r="E63" s="66" t="s">
        <v>59</v>
      </c>
      <c r="F63" s="66" t="s">
        <v>208</v>
      </c>
      <c r="G63" s="66" t="s">
        <v>209</v>
      </c>
      <c r="H63" s="66" t="s">
        <v>210</v>
      </c>
      <c r="I63" s="66" t="s">
        <v>211</v>
      </c>
      <c r="J63" s="89" t="s">
        <v>315</v>
      </c>
      <c r="K63" s="89" t="s">
        <v>316</v>
      </c>
      <c r="L63" s="89" t="s">
        <v>317</v>
      </c>
      <c r="M63" s="391" t="s">
        <v>318</v>
      </c>
      <c r="N63" s="391" t="s">
        <v>319</v>
      </c>
      <c r="O63" s="391" t="s">
        <v>320</v>
      </c>
      <c r="P63" s="391" t="s">
        <v>321</v>
      </c>
      <c r="Q63" s="391" t="s">
        <v>322</v>
      </c>
      <c r="R63" s="89" t="s">
        <v>323</v>
      </c>
      <c r="S63" s="89" t="s">
        <v>324</v>
      </c>
      <c r="T63" s="561" t="s">
        <v>325</v>
      </c>
      <c r="U63" s="89" t="str">
        <f>"Total Activity Cost (USD)"</f>
        <v>Total Activity Cost (USD)</v>
      </c>
    </row>
    <row r="64" spans="2:21">
      <c r="B64" s="15"/>
      <c r="C64" s="15"/>
      <c r="D64" s="159"/>
      <c r="E64" s="159"/>
      <c r="F64" s="159"/>
      <c r="G64" s="159"/>
      <c r="H64" s="159"/>
      <c r="I64" s="159"/>
      <c r="J64" s="72"/>
      <c r="K64" s="71"/>
      <c r="L64" s="71"/>
      <c r="M64" s="270"/>
      <c r="N64" s="270"/>
      <c r="O64" s="270"/>
      <c r="P64" s="270"/>
      <c r="Q64" s="270"/>
      <c r="R64" s="270"/>
      <c r="S64" s="270"/>
      <c r="T64" s="160"/>
      <c r="U64" s="271">
        <f>((M64+N64+O64+P64+Q64)*L64*K64*J64)+(R64*J64)+S64</f>
        <v>0</v>
      </c>
    </row>
    <row r="65" spans="2:21">
      <c r="B65" s="15"/>
      <c r="C65" s="15"/>
      <c r="D65" s="159"/>
      <c r="E65" s="159"/>
      <c r="F65" s="159"/>
      <c r="G65" s="159"/>
      <c r="H65" s="159"/>
      <c r="I65" s="159"/>
      <c r="J65" s="72"/>
      <c r="K65" s="71"/>
      <c r="L65" s="71"/>
      <c r="M65" s="270"/>
      <c r="N65" s="270"/>
      <c r="O65" s="270"/>
      <c r="P65" s="270"/>
      <c r="Q65" s="270"/>
      <c r="R65" s="270"/>
      <c r="S65" s="270"/>
      <c r="T65" s="160"/>
      <c r="U65" s="271">
        <f t="shared" ref="U65:U128" si="4">((M65+N65+O65+P65+Q65)*L65*K65*J65)+(R65*J65)+S65</f>
        <v>0</v>
      </c>
    </row>
    <row r="66" spans="2:21">
      <c r="B66" s="15"/>
      <c r="C66" s="15"/>
      <c r="D66" s="159"/>
      <c r="E66" s="159"/>
      <c r="F66" s="159"/>
      <c r="G66" s="159"/>
      <c r="H66" s="159"/>
      <c r="I66" s="159"/>
      <c r="J66" s="72"/>
      <c r="K66" s="71"/>
      <c r="L66" s="71"/>
      <c r="M66" s="270"/>
      <c r="N66" s="270"/>
      <c r="O66" s="270"/>
      <c r="P66" s="270"/>
      <c r="Q66" s="270"/>
      <c r="R66" s="270"/>
      <c r="S66" s="270"/>
      <c r="T66" s="160"/>
      <c r="U66" s="271">
        <f t="shared" si="4"/>
        <v>0</v>
      </c>
    </row>
    <row r="67" spans="2:21">
      <c r="B67" s="15"/>
      <c r="C67" s="15"/>
      <c r="D67" s="159"/>
      <c r="E67" s="159"/>
      <c r="F67" s="159"/>
      <c r="G67" s="159"/>
      <c r="H67" s="159"/>
      <c r="I67" s="159"/>
      <c r="J67" s="72"/>
      <c r="K67" s="71"/>
      <c r="L67" s="71"/>
      <c r="M67" s="270"/>
      <c r="N67" s="270"/>
      <c r="O67" s="270"/>
      <c r="P67" s="270"/>
      <c r="Q67" s="270"/>
      <c r="R67" s="270"/>
      <c r="S67" s="270"/>
      <c r="T67" s="160"/>
      <c r="U67" s="271">
        <f t="shared" si="4"/>
        <v>0</v>
      </c>
    </row>
    <row r="68" spans="2:21">
      <c r="B68" s="15"/>
      <c r="C68" s="15"/>
      <c r="D68" s="159"/>
      <c r="E68" s="159"/>
      <c r="F68" s="159"/>
      <c r="G68" s="159"/>
      <c r="H68" s="159"/>
      <c r="I68" s="159"/>
      <c r="J68" s="72"/>
      <c r="K68" s="71"/>
      <c r="L68" s="71"/>
      <c r="M68" s="270"/>
      <c r="N68" s="270"/>
      <c r="O68" s="270"/>
      <c r="P68" s="270"/>
      <c r="Q68" s="270"/>
      <c r="R68" s="270"/>
      <c r="S68" s="270"/>
      <c r="T68" s="160"/>
      <c r="U68" s="271">
        <f t="shared" si="4"/>
        <v>0</v>
      </c>
    </row>
    <row r="69" spans="2:21">
      <c r="B69" s="161"/>
      <c r="C69" s="161"/>
      <c r="D69" s="159"/>
      <c r="E69" s="159"/>
      <c r="F69" s="159"/>
      <c r="G69" s="159"/>
      <c r="H69" s="159"/>
      <c r="I69" s="159"/>
      <c r="J69" s="72"/>
      <c r="K69" s="71"/>
      <c r="L69" s="71"/>
      <c r="M69" s="270"/>
      <c r="N69" s="270"/>
      <c r="O69" s="270"/>
      <c r="P69" s="270"/>
      <c r="Q69" s="270"/>
      <c r="R69" s="270"/>
      <c r="S69" s="270"/>
      <c r="T69" s="160"/>
      <c r="U69" s="271">
        <f t="shared" si="4"/>
        <v>0</v>
      </c>
    </row>
    <row r="70" spans="2:21">
      <c r="B70" s="15"/>
      <c r="C70" s="15"/>
      <c r="D70" s="159"/>
      <c r="E70" s="159"/>
      <c r="F70" s="159"/>
      <c r="G70" s="159"/>
      <c r="H70" s="159"/>
      <c r="I70" s="159"/>
      <c r="J70" s="72"/>
      <c r="K70" s="71"/>
      <c r="L70" s="71"/>
      <c r="M70" s="270"/>
      <c r="N70" s="270"/>
      <c r="O70" s="270"/>
      <c r="P70" s="562"/>
      <c r="Q70" s="270"/>
      <c r="R70" s="270"/>
      <c r="S70" s="270"/>
      <c r="T70" s="160"/>
      <c r="U70" s="271">
        <f t="shared" si="4"/>
        <v>0</v>
      </c>
    </row>
    <row r="71" spans="2:21">
      <c r="B71" s="15"/>
      <c r="C71" s="15"/>
      <c r="D71" s="159"/>
      <c r="E71" s="159"/>
      <c r="F71" s="159"/>
      <c r="G71" s="159"/>
      <c r="H71" s="159"/>
      <c r="I71" s="159"/>
      <c r="J71" s="72"/>
      <c r="K71" s="71"/>
      <c r="L71" s="71"/>
      <c r="M71" s="270"/>
      <c r="N71" s="270"/>
      <c r="O71" s="270"/>
      <c r="P71" s="270"/>
      <c r="Q71" s="270"/>
      <c r="R71" s="270"/>
      <c r="S71" s="270"/>
      <c r="T71" s="160"/>
      <c r="U71" s="271">
        <f t="shared" si="4"/>
        <v>0</v>
      </c>
    </row>
    <row r="72" spans="2:21">
      <c r="B72" s="15"/>
      <c r="C72" s="15"/>
      <c r="D72" s="159"/>
      <c r="E72" s="159"/>
      <c r="F72" s="159"/>
      <c r="G72" s="159"/>
      <c r="H72" s="159"/>
      <c r="I72" s="159"/>
      <c r="J72" s="72"/>
      <c r="K72" s="71"/>
      <c r="L72" s="71"/>
      <c r="M72" s="270"/>
      <c r="N72" s="270"/>
      <c r="O72" s="270"/>
      <c r="P72" s="270"/>
      <c r="Q72" s="270"/>
      <c r="R72" s="270"/>
      <c r="S72" s="270"/>
      <c r="T72" s="160"/>
      <c r="U72" s="271">
        <f t="shared" si="4"/>
        <v>0</v>
      </c>
    </row>
    <row r="73" spans="2:21">
      <c r="B73" s="15"/>
      <c r="C73" s="15"/>
      <c r="D73" s="159"/>
      <c r="E73" s="159"/>
      <c r="F73" s="159"/>
      <c r="G73" s="159"/>
      <c r="H73" s="159"/>
      <c r="I73" s="159"/>
      <c r="J73" s="72"/>
      <c r="K73" s="71"/>
      <c r="L73" s="71"/>
      <c r="M73" s="270"/>
      <c r="N73" s="270"/>
      <c r="O73" s="270"/>
      <c r="P73" s="562"/>
      <c r="Q73" s="270"/>
      <c r="R73" s="270"/>
      <c r="S73" s="270"/>
      <c r="T73" s="160"/>
      <c r="U73" s="271">
        <f t="shared" si="4"/>
        <v>0</v>
      </c>
    </row>
    <row r="74" spans="2:21">
      <c r="B74" s="15"/>
      <c r="C74" s="15"/>
      <c r="D74" s="159"/>
      <c r="E74" s="159"/>
      <c r="F74" s="159"/>
      <c r="G74" s="159"/>
      <c r="H74" s="159"/>
      <c r="I74" s="159"/>
      <c r="J74" s="72"/>
      <c r="K74" s="71"/>
      <c r="L74" s="71"/>
      <c r="M74" s="270"/>
      <c r="N74" s="270"/>
      <c r="O74" s="270"/>
      <c r="P74" s="562"/>
      <c r="Q74" s="270"/>
      <c r="R74" s="270"/>
      <c r="S74" s="270"/>
      <c r="T74" s="160"/>
      <c r="U74" s="271">
        <f t="shared" si="4"/>
        <v>0</v>
      </c>
    </row>
    <row r="75" spans="2:21">
      <c r="B75" s="15"/>
      <c r="C75" s="15"/>
      <c r="D75" s="159"/>
      <c r="E75" s="159"/>
      <c r="F75" s="159"/>
      <c r="G75" s="159"/>
      <c r="H75" s="159"/>
      <c r="I75" s="159"/>
      <c r="J75" s="72"/>
      <c r="K75" s="71"/>
      <c r="L75" s="71"/>
      <c r="M75" s="270"/>
      <c r="N75" s="270"/>
      <c r="O75" s="270"/>
      <c r="P75" s="270"/>
      <c r="Q75" s="270"/>
      <c r="R75" s="270"/>
      <c r="S75" s="270"/>
      <c r="T75" s="160"/>
      <c r="U75" s="271">
        <f t="shared" si="4"/>
        <v>0</v>
      </c>
    </row>
    <row r="76" spans="2:21">
      <c r="B76" s="15"/>
      <c r="C76" s="15"/>
      <c r="D76" s="159"/>
      <c r="E76" s="159"/>
      <c r="F76" s="159"/>
      <c r="G76" s="159"/>
      <c r="H76" s="159"/>
      <c r="I76" s="159"/>
      <c r="J76" s="72"/>
      <c r="K76" s="563"/>
      <c r="L76" s="563"/>
      <c r="M76" s="270"/>
      <c r="N76" s="270"/>
      <c r="O76" s="270"/>
      <c r="P76" s="270"/>
      <c r="Q76" s="270"/>
      <c r="R76" s="270"/>
      <c r="S76" s="270"/>
      <c r="T76" s="160"/>
      <c r="U76" s="271">
        <f t="shared" si="4"/>
        <v>0</v>
      </c>
    </row>
    <row r="77" spans="2:21">
      <c r="B77" s="15"/>
      <c r="C77" s="15"/>
      <c r="D77" s="159"/>
      <c r="E77" s="159"/>
      <c r="F77" s="159"/>
      <c r="G77" s="159"/>
      <c r="H77" s="159"/>
      <c r="I77" s="159"/>
      <c r="J77" s="72"/>
      <c r="K77" s="71"/>
      <c r="L77" s="71"/>
      <c r="M77" s="270"/>
      <c r="N77" s="270"/>
      <c r="O77" s="270"/>
      <c r="P77" s="562"/>
      <c r="Q77" s="270"/>
      <c r="R77" s="270"/>
      <c r="S77" s="270"/>
      <c r="T77" s="160"/>
      <c r="U77" s="271">
        <f t="shared" si="4"/>
        <v>0</v>
      </c>
    </row>
    <row r="78" spans="2:21">
      <c r="B78" s="15"/>
      <c r="C78" s="15"/>
      <c r="D78" s="159"/>
      <c r="E78" s="159"/>
      <c r="F78" s="159"/>
      <c r="G78" s="159"/>
      <c r="H78" s="159"/>
      <c r="I78" s="159"/>
      <c r="J78" s="72"/>
      <c r="K78" s="71"/>
      <c r="L78" s="71"/>
      <c r="M78" s="270"/>
      <c r="N78" s="270"/>
      <c r="O78" s="270"/>
      <c r="P78" s="562"/>
      <c r="Q78" s="270"/>
      <c r="R78" s="270"/>
      <c r="S78" s="270"/>
      <c r="T78" s="160"/>
      <c r="U78" s="271">
        <f t="shared" si="4"/>
        <v>0</v>
      </c>
    </row>
    <row r="79" spans="2:21">
      <c r="B79" s="15"/>
      <c r="C79" s="15"/>
      <c r="D79" s="159"/>
      <c r="E79" s="159"/>
      <c r="F79" s="159"/>
      <c r="G79" s="159"/>
      <c r="H79" s="159"/>
      <c r="I79" s="159"/>
      <c r="J79" s="72"/>
      <c r="K79" s="71"/>
      <c r="L79" s="71"/>
      <c r="M79" s="270"/>
      <c r="N79" s="270"/>
      <c r="O79" s="270"/>
      <c r="P79" s="562"/>
      <c r="Q79" s="270"/>
      <c r="R79" s="270"/>
      <c r="S79" s="270"/>
      <c r="T79" s="160"/>
      <c r="U79" s="271">
        <f t="shared" si="4"/>
        <v>0</v>
      </c>
    </row>
    <row r="80" spans="2:21">
      <c r="B80" s="15"/>
      <c r="C80" s="15"/>
      <c r="D80" s="159"/>
      <c r="E80" s="159"/>
      <c r="F80" s="159"/>
      <c r="G80" s="159"/>
      <c r="H80" s="159"/>
      <c r="I80" s="159"/>
      <c r="J80" s="72"/>
      <c r="K80" s="71"/>
      <c r="L80" s="71"/>
      <c r="M80" s="270"/>
      <c r="N80" s="270"/>
      <c r="O80" s="270"/>
      <c r="P80" s="562"/>
      <c r="Q80" s="270"/>
      <c r="R80" s="270"/>
      <c r="S80" s="270"/>
      <c r="T80" s="160"/>
      <c r="U80" s="271">
        <f t="shared" si="4"/>
        <v>0</v>
      </c>
    </row>
    <row r="81" spans="2:21">
      <c r="B81" s="15"/>
      <c r="C81" s="15"/>
      <c r="D81" s="159"/>
      <c r="E81" s="159"/>
      <c r="F81" s="159"/>
      <c r="G81" s="159"/>
      <c r="H81" s="159"/>
      <c r="I81" s="159"/>
      <c r="J81" s="72"/>
      <c r="K81" s="71"/>
      <c r="L81" s="71"/>
      <c r="M81" s="270"/>
      <c r="N81" s="270"/>
      <c r="O81" s="270"/>
      <c r="P81" s="562"/>
      <c r="Q81" s="270"/>
      <c r="R81" s="270"/>
      <c r="S81" s="270"/>
      <c r="T81" s="160"/>
      <c r="U81" s="271">
        <f t="shared" si="4"/>
        <v>0</v>
      </c>
    </row>
    <row r="82" spans="2:21">
      <c r="B82" s="15"/>
      <c r="C82" s="15"/>
      <c r="D82" s="159"/>
      <c r="E82" s="159"/>
      <c r="F82" s="159"/>
      <c r="G82" s="159"/>
      <c r="H82" s="159"/>
      <c r="I82" s="159"/>
      <c r="J82" s="72"/>
      <c r="K82" s="71"/>
      <c r="L82" s="71"/>
      <c r="M82" s="270"/>
      <c r="N82" s="270"/>
      <c r="O82" s="270"/>
      <c r="P82" s="562"/>
      <c r="Q82" s="270"/>
      <c r="R82" s="270"/>
      <c r="S82" s="270"/>
      <c r="T82" s="160"/>
      <c r="U82" s="271">
        <f t="shared" si="4"/>
        <v>0</v>
      </c>
    </row>
    <row r="83" spans="2:21">
      <c r="B83" s="15"/>
      <c r="C83" s="15"/>
      <c r="D83" s="159"/>
      <c r="E83" s="159"/>
      <c r="F83" s="159"/>
      <c r="G83" s="159"/>
      <c r="H83" s="159"/>
      <c r="I83" s="159"/>
      <c r="J83" s="72"/>
      <c r="K83" s="71"/>
      <c r="L83" s="71"/>
      <c r="M83" s="270"/>
      <c r="N83" s="270"/>
      <c r="O83" s="270"/>
      <c r="P83" s="562"/>
      <c r="Q83" s="270"/>
      <c r="R83" s="270"/>
      <c r="S83" s="270"/>
      <c r="T83" s="160"/>
      <c r="U83" s="271">
        <f t="shared" si="4"/>
        <v>0</v>
      </c>
    </row>
    <row r="84" spans="2:21">
      <c r="B84" s="15"/>
      <c r="C84" s="15"/>
      <c r="D84" s="159"/>
      <c r="E84" s="159"/>
      <c r="F84" s="159"/>
      <c r="G84" s="159"/>
      <c r="H84" s="159"/>
      <c r="I84" s="159"/>
      <c r="J84" s="72"/>
      <c r="K84" s="71"/>
      <c r="L84" s="71"/>
      <c r="M84" s="270"/>
      <c r="N84" s="270"/>
      <c r="O84" s="270"/>
      <c r="P84" s="562"/>
      <c r="Q84" s="270"/>
      <c r="R84" s="270"/>
      <c r="S84" s="270"/>
      <c r="T84" s="160"/>
      <c r="U84" s="271">
        <f t="shared" si="4"/>
        <v>0</v>
      </c>
    </row>
    <row r="85" spans="2:21">
      <c r="B85" s="15"/>
      <c r="C85" s="15"/>
      <c r="D85" s="159"/>
      <c r="E85" s="159"/>
      <c r="F85" s="159"/>
      <c r="G85" s="159"/>
      <c r="H85" s="159"/>
      <c r="I85" s="159"/>
      <c r="J85" s="72"/>
      <c r="K85" s="71"/>
      <c r="L85" s="71"/>
      <c r="M85" s="270"/>
      <c r="N85" s="270"/>
      <c r="O85" s="270"/>
      <c r="P85" s="562"/>
      <c r="Q85" s="270"/>
      <c r="R85" s="270"/>
      <c r="S85" s="270"/>
      <c r="T85" s="160"/>
      <c r="U85" s="271">
        <f t="shared" si="4"/>
        <v>0</v>
      </c>
    </row>
    <row r="86" spans="2:21">
      <c r="B86" s="15"/>
      <c r="C86" s="15"/>
      <c r="D86" s="159"/>
      <c r="E86" s="159"/>
      <c r="F86" s="159"/>
      <c r="G86" s="159"/>
      <c r="H86" s="159"/>
      <c r="I86" s="159"/>
      <c r="J86" s="72"/>
      <c r="K86" s="71"/>
      <c r="L86" s="71"/>
      <c r="M86" s="270"/>
      <c r="N86" s="270"/>
      <c r="O86" s="270"/>
      <c r="P86" s="562"/>
      <c r="Q86" s="270"/>
      <c r="R86" s="270"/>
      <c r="S86" s="270"/>
      <c r="T86" s="160"/>
      <c r="U86" s="271">
        <f t="shared" si="4"/>
        <v>0</v>
      </c>
    </row>
    <row r="87" spans="2:21">
      <c r="B87" s="15"/>
      <c r="C87" s="15"/>
      <c r="D87" s="165"/>
      <c r="E87" s="159"/>
      <c r="F87" s="159"/>
      <c r="G87" s="159"/>
      <c r="H87" s="159"/>
      <c r="I87" s="159"/>
      <c r="J87" s="72"/>
      <c r="K87" s="71"/>
      <c r="L87" s="71"/>
      <c r="M87" s="270"/>
      <c r="N87" s="270"/>
      <c r="O87" s="270"/>
      <c r="P87" s="270"/>
      <c r="Q87" s="270"/>
      <c r="R87" s="270"/>
      <c r="S87" s="270"/>
      <c r="T87" s="160"/>
      <c r="U87" s="271">
        <f t="shared" si="4"/>
        <v>0</v>
      </c>
    </row>
    <row r="88" spans="2:21">
      <c r="B88" s="15"/>
      <c r="C88" s="15"/>
      <c r="D88" s="159"/>
      <c r="E88" s="159"/>
      <c r="F88" s="159"/>
      <c r="G88" s="159"/>
      <c r="H88" s="159"/>
      <c r="I88" s="159"/>
      <c r="J88" s="72"/>
      <c r="K88" s="71"/>
      <c r="L88" s="71"/>
      <c r="M88" s="270"/>
      <c r="N88" s="270"/>
      <c r="O88" s="270"/>
      <c r="P88" s="270"/>
      <c r="Q88" s="270"/>
      <c r="R88" s="270"/>
      <c r="S88" s="270"/>
      <c r="T88" s="160"/>
      <c r="U88" s="271">
        <f t="shared" si="4"/>
        <v>0</v>
      </c>
    </row>
    <row r="89" spans="2:21">
      <c r="B89" s="15"/>
      <c r="C89" s="15"/>
      <c r="D89" s="159"/>
      <c r="E89" s="159"/>
      <c r="F89" s="159"/>
      <c r="G89" s="159"/>
      <c r="H89" s="159"/>
      <c r="I89" s="159"/>
      <c r="J89" s="72"/>
      <c r="K89" s="71"/>
      <c r="L89" s="71"/>
      <c r="M89" s="270"/>
      <c r="N89" s="270"/>
      <c r="O89" s="270"/>
      <c r="P89" s="270"/>
      <c r="Q89" s="270"/>
      <c r="R89" s="270"/>
      <c r="S89" s="270"/>
      <c r="T89" s="160"/>
      <c r="U89" s="271">
        <f t="shared" si="4"/>
        <v>0</v>
      </c>
    </row>
    <row r="90" spans="2:21">
      <c r="B90" s="15"/>
      <c r="C90" s="15"/>
      <c r="D90" s="159"/>
      <c r="E90" s="159"/>
      <c r="F90" s="159"/>
      <c r="G90" s="159"/>
      <c r="H90" s="159"/>
      <c r="I90" s="159"/>
      <c r="J90" s="72"/>
      <c r="K90" s="71"/>
      <c r="L90" s="71"/>
      <c r="M90" s="270"/>
      <c r="N90" s="270"/>
      <c r="O90" s="270"/>
      <c r="P90" s="270"/>
      <c r="Q90" s="270"/>
      <c r="R90" s="270"/>
      <c r="S90" s="270"/>
      <c r="T90" s="160"/>
      <c r="U90" s="271">
        <f t="shared" si="4"/>
        <v>0</v>
      </c>
    </row>
    <row r="91" spans="2:21">
      <c r="B91" s="15"/>
      <c r="C91" s="15"/>
      <c r="D91" s="159"/>
      <c r="E91" s="159"/>
      <c r="F91" s="159"/>
      <c r="G91" s="159"/>
      <c r="H91" s="159"/>
      <c r="I91" s="159"/>
      <c r="J91" s="72"/>
      <c r="K91" s="71"/>
      <c r="L91" s="71"/>
      <c r="M91" s="270"/>
      <c r="N91" s="270"/>
      <c r="O91" s="270"/>
      <c r="P91" s="270"/>
      <c r="Q91" s="270"/>
      <c r="R91" s="270"/>
      <c r="S91" s="270"/>
      <c r="T91" s="160"/>
      <c r="U91" s="271">
        <f t="shared" si="4"/>
        <v>0</v>
      </c>
    </row>
    <row r="92" spans="2:21">
      <c r="B92" s="57"/>
      <c r="C92" s="15"/>
      <c r="D92" s="159"/>
      <c r="E92" s="159"/>
      <c r="F92" s="159"/>
      <c r="G92" s="159"/>
      <c r="H92" s="159"/>
      <c r="I92" s="159"/>
      <c r="J92" s="72"/>
      <c r="K92" s="71"/>
      <c r="L92" s="71"/>
      <c r="M92" s="270"/>
      <c r="N92" s="270"/>
      <c r="O92" s="270"/>
      <c r="P92" s="270"/>
      <c r="Q92" s="270"/>
      <c r="R92" s="270"/>
      <c r="S92" s="270"/>
      <c r="T92" s="160"/>
      <c r="U92" s="271">
        <f t="shared" si="4"/>
        <v>0</v>
      </c>
    </row>
    <row r="93" spans="2:21">
      <c r="B93" s="58"/>
      <c r="C93" s="15"/>
      <c r="D93" s="159"/>
      <c r="E93" s="159"/>
      <c r="F93" s="159"/>
      <c r="G93" s="159"/>
      <c r="H93" s="159"/>
      <c r="I93" s="159"/>
      <c r="J93" s="72"/>
      <c r="K93" s="71"/>
      <c r="L93" s="71"/>
      <c r="M93" s="270"/>
      <c r="N93" s="270"/>
      <c r="O93" s="270"/>
      <c r="P93" s="270"/>
      <c r="Q93" s="270"/>
      <c r="R93" s="270"/>
      <c r="S93" s="270"/>
      <c r="T93" s="160"/>
      <c r="U93" s="271">
        <f t="shared" si="4"/>
        <v>0</v>
      </c>
    </row>
    <row r="94" spans="2:21">
      <c r="B94" s="58"/>
      <c r="C94" s="15"/>
      <c r="D94" s="159"/>
      <c r="E94" s="159"/>
      <c r="F94" s="159"/>
      <c r="G94" s="159"/>
      <c r="H94" s="159"/>
      <c r="I94" s="159"/>
      <c r="J94" s="72"/>
      <c r="K94" s="71"/>
      <c r="L94" s="71"/>
      <c r="M94" s="270"/>
      <c r="N94" s="270"/>
      <c r="O94" s="270"/>
      <c r="P94" s="270"/>
      <c r="Q94" s="270"/>
      <c r="R94" s="270"/>
      <c r="S94" s="270"/>
      <c r="T94" s="160"/>
      <c r="U94" s="271">
        <f t="shared" si="4"/>
        <v>0</v>
      </c>
    </row>
    <row r="95" spans="2:21">
      <c r="B95" s="58"/>
      <c r="C95" s="15"/>
      <c r="D95" s="159"/>
      <c r="E95" s="159"/>
      <c r="F95" s="159"/>
      <c r="G95" s="159"/>
      <c r="H95" s="159"/>
      <c r="I95" s="159"/>
      <c r="J95" s="72"/>
      <c r="K95" s="71"/>
      <c r="L95" s="71"/>
      <c r="M95" s="270"/>
      <c r="N95" s="270"/>
      <c r="O95" s="270"/>
      <c r="P95" s="270"/>
      <c r="Q95" s="270"/>
      <c r="R95" s="270"/>
      <c r="S95" s="270"/>
      <c r="T95" s="160"/>
      <c r="U95" s="271">
        <f t="shared" si="4"/>
        <v>0</v>
      </c>
    </row>
    <row r="96" spans="2:21">
      <c r="B96" s="15"/>
      <c r="C96" s="15"/>
      <c r="D96" s="159"/>
      <c r="E96" s="159"/>
      <c r="F96" s="159"/>
      <c r="G96" s="159"/>
      <c r="H96" s="159"/>
      <c r="I96" s="159"/>
      <c r="J96" s="72"/>
      <c r="K96" s="71"/>
      <c r="L96" s="71"/>
      <c r="M96" s="270"/>
      <c r="N96" s="270"/>
      <c r="O96" s="270"/>
      <c r="P96" s="270"/>
      <c r="Q96" s="270"/>
      <c r="R96" s="270"/>
      <c r="S96" s="270"/>
      <c r="T96" s="160"/>
      <c r="U96" s="271">
        <f t="shared" si="4"/>
        <v>0</v>
      </c>
    </row>
    <row r="97" spans="2:21">
      <c r="B97" s="15"/>
      <c r="C97" s="15"/>
      <c r="D97" s="159"/>
      <c r="E97" s="159"/>
      <c r="F97" s="159"/>
      <c r="G97" s="159"/>
      <c r="H97" s="159"/>
      <c r="I97" s="159"/>
      <c r="J97" s="72"/>
      <c r="K97" s="71"/>
      <c r="L97" s="71"/>
      <c r="M97" s="270"/>
      <c r="N97" s="270"/>
      <c r="O97" s="270"/>
      <c r="P97" s="270"/>
      <c r="Q97" s="270"/>
      <c r="R97" s="270"/>
      <c r="S97" s="270"/>
      <c r="T97" s="160"/>
      <c r="U97" s="271">
        <f t="shared" si="4"/>
        <v>0</v>
      </c>
    </row>
    <row r="98" spans="2:21">
      <c r="B98" s="15"/>
      <c r="C98" s="15"/>
      <c r="D98" s="159"/>
      <c r="E98" s="159"/>
      <c r="F98" s="159"/>
      <c r="G98" s="159"/>
      <c r="H98" s="159"/>
      <c r="I98" s="159"/>
      <c r="J98" s="72"/>
      <c r="K98" s="71"/>
      <c r="L98" s="71"/>
      <c r="M98" s="270"/>
      <c r="N98" s="270"/>
      <c r="O98" s="270"/>
      <c r="P98" s="270"/>
      <c r="Q98" s="270"/>
      <c r="R98" s="270"/>
      <c r="S98" s="270"/>
      <c r="T98" s="160"/>
      <c r="U98" s="271">
        <f t="shared" si="4"/>
        <v>0</v>
      </c>
    </row>
    <row r="99" spans="2:21">
      <c r="B99" s="15"/>
      <c r="C99" s="15"/>
      <c r="D99" s="159"/>
      <c r="E99" s="159"/>
      <c r="F99" s="159"/>
      <c r="G99" s="159"/>
      <c r="H99" s="159"/>
      <c r="I99" s="159"/>
      <c r="J99" s="72"/>
      <c r="K99" s="71"/>
      <c r="L99" s="71"/>
      <c r="M99" s="270"/>
      <c r="N99" s="270"/>
      <c r="O99" s="270"/>
      <c r="P99" s="270"/>
      <c r="Q99" s="270"/>
      <c r="R99" s="270"/>
      <c r="S99" s="270"/>
      <c r="T99" s="160"/>
      <c r="U99" s="271">
        <f t="shared" si="4"/>
        <v>0</v>
      </c>
    </row>
    <row r="100" spans="2:21">
      <c r="B100" s="15"/>
      <c r="C100" s="15"/>
      <c r="D100" s="159"/>
      <c r="E100" s="159"/>
      <c r="F100" s="159"/>
      <c r="G100" s="159"/>
      <c r="H100" s="159"/>
      <c r="I100" s="159"/>
      <c r="J100" s="72"/>
      <c r="K100" s="71"/>
      <c r="L100" s="71"/>
      <c r="M100" s="270"/>
      <c r="N100" s="270"/>
      <c r="O100" s="270"/>
      <c r="P100" s="270"/>
      <c r="Q100" s="270"/>
      <c r="R100" s="270"/>
      <c r="S100" s="270"/>
      <c r="T100" s="160"/>
      <c r="U100" s="271">
        <f t="shared" si="4"/>
        <v>0</v>
      </c>
    </row>
    <row r="101" spans="2:21">
      <c r="B101" s="15"/>
      <c r="C101" s="15"/>
      <c r="D101" s="159"/>
      <c r="E101" s="159"/>
      <c r="F101" s="159"/>
      <c r="G101" s="159"/>
      <c r="H101" s="159"/>
      <c r="I101" s="159"/>
      <c r="J101" s="72"/>
      <c r="K101" s="71"/>
      <c r="L101" s="71"/>
      <c r="M101" s="270"/>
      <c r="N101" s="270"/>
      <c r="O101" s="270"/>
      <c r="P101" s="270"/>
      <c r="Q101" s="270"/>
      <c r="R101" s="270"/>
      <c r="S101" s="270"/>
      <c r="T101" s="160"/>
      <c r="U101" s="271">
        <f t="shared" si="4"/>
        <v>0</v>
      </c>
    </row>
    <row r="102" spans="2:21">
      <c r="B102" s="15"/>
      <c r="C102" s="15"/>
      <c r="D102" s="159"/>
      <c r="E102" s="159"/>
      <c r="F102" s="159"/>
      <c r="G102" s="159"/>
      <c r="H102" s="159"/>
      <c r="I102" s="159"/>
      <c r="J102" s="72"/>
      <c r="K102" s="71"/>
      <c r="L102" s="71"/>
      <c r="M102" s="270"/>
      <c r="N102" s="270"/>
      <c r="O102" s="270"/>
      <c r="P102" s="270"/>
      <c r="Q102" s="270"/>
      <c r="R102" s="270"/>
      <c r="S102" s="270"/>
      <c r="T102" s="160"/>
      <c r="U102" s="271">
        <f t="shared" si="4"/>
        <v>0</v>
      </c>
    </row>
    <row r="103" spans="2:21">
      <c r="B103" s="15"/>
      <c r="C103" s="15"/>
      <c r="D103" s="159"/>
      <c r="E103" s="159"/>
      <c r="F103" s="159"/>
      <c r="G103" s="159"/>
      <c r="H103" s="159"/>
      <c r="I103" s="159"/>
      <c r="J103" s="72"/>
      <c r="K103" s="71"/>
      <c r="L103" s="71"/>
      <c r="M103" s="270"/>
      <c r="N103" s="270"/>
      <c r="O103" s="270"/>
      <c r="P103" s="270"/>
      <c r="Q103" s="270"/>
      <c r="R103" s="270"/>
      <c r="S103" s="270"/>
      <c r="T103" s="160"/>
      <c r="U103" s="271">
        <f t="shared" si="4"/>
        <v>0</v>
      </c>
    </row>
    <row r="104" spans="2:21">
      <c r="B104" s="15"/>
      <c r="C104" s="15"/>
      <c r="D104" s="159"/>
      <c r="E104" s="159"/>
      <c r="F104" s="159"/>
      <c r="G104" s="159"/>
      <c r="H104" s="159"/>
      <c r="I104" s="159"/>
      <c r="J104" s="72"/>
      <c r="K104" s="71"/>
      <c r="L104" s="71"/>
      <c r="M104" s="270"/>
      <c r="N104" s="270"/>
      <c r="O104" s="270"/>
      <c r="P104" s="270"/>
      <c r="Q104" s="270"/>
      <c r="R104" s="270"/>
      <c r="S104" s="270"/>
      <c r="T104" s="160"/>
      <c r="U104" s="271">
        <f t="shared" si="4"/>
        <v>0</v>
      </c>
    </row>
    <row r="105" spans="2:21">
      <c r="B105" s="15"/>
      <c r="C105" s="15"/>
      <c r="D105" s="159"/>
      <c r="E105" s="159"/>
      <c r="F105" s="159"/>
      <c r="G105" s="159"/>
      <c r="H105" s="159"/>
      <c r="I105" s="159"/>
      <c r="J105" s="72"/>
      <c r="K105" s="71"/>
      <c r="L105" s="71"/>
      <c r="M105" s="270"/>
      <c r="N105" s="270"/>
      <c r="O105" s="270"/>
      <c r="P105" s="270"/>
      <c r="Q105" s="270"/>
      <c r="R105" s="270"/>
      <c r="S105" s="270"/>
      <c r="T105" s="160"/>
      <c r="U105" s="271">
        <f t="shared" si="4"/>
        <v>0</v>
      </c>
    </row>
    <row r="106" spans="2:21">
      <c r="B106" s="15"/>
      <c r="C106" s="15"/>
      <c r="D106" s="159"/>
      <c r="E106" s="159"/>
      <c r="F106" s="159"/>
      <c r="G106" s="159"/>
      <c r="H106" s="159"/>
      <c r="I106" s="159"/>
      <c r="J106" s="72"/>
      <c r="K106" s="71"/>
      <c r="L106" s="71"/>
      <c r="M106" s="270"/>
      <c r="N106" s="270"/>
      <c r="O106" s="270"/>
      <c r="P106" s="270"/>
      <c r="Q106" s="270"/>
      <c r="R106" s="270"/>
      <c r="S106" s="270"/>
      <c r="T106" s="160"/>
      <c r="U106" s="271">
        <f t="shared" si="4"/>
        <v>0</v>
      </c>
    </row>
    <row r="107" spans="2:21">
      <c r="B107" s="15"/>
      <c r="C107" s="15"/>
      <c r="D107" s="159"/>
      <c r="E107" s="159"/>
      <c r="F107" s="159"/>
      <c r="G107" s="159"/>
      <c r="H107" s="159"/>
      <c r="I107" s="159"/>
      <c r="J107" s="72"/>
      <c r="K107" s="71"/>
      <c r="L107" s="71"/>
      <c r="M107" s="270"/>
      <c r="N107" s="270"/>
      <c r="O107" s="270"/>
      <c r="P107" s="270"/>
      <c r="Q107" s="270"/>
      <c r="R107" s="270"/>
      <c r="S107" s="270"/>
      <c r="T107" s="160"/>
      <c r="U107" s="271">
        <f t="shared" si="4"/>
        <v>0</v>
      </c>
    </row>
    <row r="108" spans="2:21">
      <c r="B108" s="15"/>
      <c r="C108" s="15"/>
      <c r="D108" s="159"/>
      <c r="E108" s="159"/>
      <c r="F108" s="159"/>
      <c r="G108" s="159"/>
      <c r="H108" s="159"/>
      <c r="I108" s="159"/>
      <c r="J108" s="72"/>
      <c r="K108" s="71"/>
      <c r="L108" s="71"/>
      <c r="M108" s="270"/>
      <c r="N108" s="270"/>
      <c r="O108" s="270"/>
      <c r="P108" s="270"/>
      <c r="Q108" s="270"/>
      <c r="R108" s="270"/>
      <c r="S108" s="270"/>
      <c r="T108" s="160"/>
      <c r="U108" s="271">
        <f t="shared" si="4"/>
        <v>0</v>
      </c>
    </row>
    <row r="109" spans="2:21">
      <c r="B109" s="15"/>
      <c r="C109" s="15"/>
      <c r="D109" s="159"/>
      <c r="E109" s="159"/>
      <c r="F109" s="159"/>
      <c r="G109" s="159"/>
      <c r="H109" s="159"/>
      <c r="I109" s="159"/>
      <c r="J109" s="72"/>
      <c r="K109" s="71"/>
      <c r="L109" s="71"/>
      <c r="M109" s="270"/>
      <c r="N109" s="270"/>
      <c r="O109" s="270"/>
      <c r="P109" s="270"/>
      <c r="Q109" s="270"/>
      <c r="R109" s="270"/>
      <c r="S109" s="270"/>
      <c r="T109" s="160"/>
      <c r="U109" s="271">
        <f t="shared" si="4"/>
        <v>0</v>
      </c>
    </row>
    <row r="110" spans="2:21">
      <c r="B110" s="15"/>
      <c r="C110" s="15"/>
      <c r="D110" s="159"/>
      <c r="E110" s="159"/>
      <c r="F110" s="159"/>
      <c r="G110" s="159"/>
      <c r="H110" s="159"/>
      <c r="I110" s="159"/>
      <c r="J110" s="72"/>
      <c r="K110" s="71"/>
      <c r="L110" s="71"/>
      <c r="M110" s="270"/>
      <c r="N110" s="270"/>
      <c r="O110" s="270"/>
      <c r="P110" s="270"/>
      <c r="Q110" s="270"/>
      <c r="R110" s="270"/>
      <c r="S110" s="270"/>
      <c r="T110" s="160"/>
      <c r="U110" s="271">
        <f t="shared" si="4"/>
        <v>0</v>
      </c>
    </row>
    <row r="111" spans="2:21">
      <c r="B111" s="15"/>
      <c r="C111" s="15"/>
      <c r="D111" s="159"/>
      <c r="E111" s="159"/>
      <c r="F111" s="159"/>
      <c r="G111" s="159"/>
      <c r="H111" s="159"/>
      <c r="I111" s="159"/>
      <c r="J111" s="72"/>
      <c r="K111" s="71"/>
      <c r="L111" s="71"/>
      <c r="M111" s="270"/>
      <c r="N111" s="270"/>
      <c r="O111" s="270"/>
      <c r="P111" s="270"/>
      <c r="Q111" s="270"/>
      <c r="R111" s="270"/>
      <c r="S111" s="270"/>
      <c r="T111" s="160"/>
      <c r="U111" s="271">
        <f t="shared" si="4"/>
        <v>0</v>
      </c>
    </row>
    <row r="112" spans="2:21">
      <c r="B112" s="15"/>
      <c r="C112" s="15"/>
      <c r="D112" s="159"/>
      <c r="E112" s="159"/>
      <c r="F112" s="159"/>
      <c r="G112" s="159"/>
      <c r="H112" s="159"/>
      <c r="I112" s="159"/>
      <c r="J112" s="72"/>
      <c r="K112" s="71"/>
      <c r="L112" s="71"/>
      <c r="M112" s="270"/>
      <c r="N112" s="270"/>
      <c r="O112" s="270"/>
      <c r="P112" s="270"/>
      <c r="Q112" s="270"/>
      <c r="R112" s="270"/>
      <c r="S112" s="270"/>
      <c r="T112" s="160"/>
      <c r="U112" s="271">
        <f t="shared" si="4"/>
        <v>0</v>
      </c>
    </row>
    <row r="113" spans="2:21">
      <c r="B113" s="15"/>
      <c r="C113" s="15"/>
      <c r="D113" s="159"/>
      <c r="E113" s="159"/>
      <c r="F113" s="159"/>
      <c r="G113" s="159"/>
      <c r="H113" s="159"/>
      <c r="I113" s="159"/>
      <c r="J113" s="72"/>
      <c r="K113" s="71"/>
      <c r="L113" s="71"/>
      <c r="M113" s="270"/>
      <c r="N113" s="270"/>
      <c r="O113" s="270"/>
      <c r="P113" s="270"/>
      <c r="Q113" s="270"/>
      <c r="R113" s="270"/>
      <c r="S113" s="270"/>
      <c r="T113" s="160"/>
      <c r="U113" s="271">
        <f t="shared" si="4"/>
        <v>0</v>
      </c>
    </row>
    <row r="114" spans="2:21">
      <c r="B114" s="15"/>
      <c r="C114" s="15"/>
      <c r="D114" s="159"/>
      <c r="E114" s="159"/>
      <c r="F114" s="159"/>
      <c r="G114" s="159"/>
      <c r="H114" s="159"/>
      <c r="I114" s="159"/>
      <c r="J114" s="72"/>
      <c r="K114" s="71"/>
      <c r="L114" s="71"/>
      <c r="M114" s="270"/>
      <c r="N114" s="270"/>
      <c r="O114" s="270"/>
      <c r="P114" s="270"/>
      <c r="Q114" s="270"/>
      <c r="R114" s="270"/>
      <c r="S114" s="270"/>
      <c r="T114" s="160"/>
      <c r="U114" s="271">
        <f t="shared" si="4"/>
        <v>0</v>
      </c>
    </row>
    <row r="115" spans="2:21">
      <c r="B115" s="15"/>
      <c r="C115" s="15"/>
      <c r="D115" s="159"/>
      <c r="E115" s="159"/>
      <c r="F115" s="159"/>
      <c r="G115" s="159"/>
      <c r="H115" s="159"/>
      <c r="I115" s="159"/>
      <c r="J115" s="72"/>
      <c r="K115" s="71"/>
      <c r="L115" s="71"/>
      <c r="M115" s="270"/>
      <c r="N115" s="270"/>
      <c r="O115" s="270"/>
      <c r="P115" s="270"/>
      <c r="Q115" s="270"/>
      <c r="R115" s="270"/>
      <c r="S115" s="270"/>
      <c r="T115" s="160"/>
      <c r="U115" s="271">
        <f t="shared" si="4"/>
        <v>0</v>
      </c>
    </row>
    <row r="116" spans="2:21">
      <c r="B116" s="15"/>
      <c r="C116" s="15"/>
      <c r="D116" s="159"/>
      <c r="E116" s="159"/>
      <c r="F116" s="159"/>
      <c r="G116" s="159"/>
      <c r="H116" s="159"/>
      <c r="I116" s="159"/>
      <c r="J116" s="72"/>
      <c r="K116" s="71"/>
      <c r="L116" s="71"/>
      <c r="M116" s="270"/>
      <c r="N116" s="270"/>
      <c r="O116" s="270"/>
      <c r="P116" s="270"/>
      <c r="Q116" s="270"/>
      <c r="R116" s="270"/>
      <c r="S116" s="270"/>
      <c r="T116" s="160"/>
      <c r="U116" s="271">
        <f t="shared" si="4"/>
        <v>0</v>
      </c>
    </row>
    <row r="117" spans="2:21">
      <c r="B117" s="15"/>
      <c r="C117" s="15"/>
      <c r="D117" s="159"/>
      <c r="E117" s="159"/>
      <c r="F117" s="159"/>
      <c r="G117" s="159"/>
      <c r="H117" s="159"/>
      <c r="I117" s="159"/>
      <c r="J117" s="72"/>
      <c r="K117" s="71"/>
      <c r="L117" s="71"/>
      <c r="M117" s="270"/>
      <c r="N117" s="270"/>
      <c r="O117" s="270"/>
      <c r="P117" s="270"/>
      <c r="Q117" s="270"/>
      <c r="R117" s="270"/>
      <c r="S117" s="270"/>
      <c r="T117" s="160"/>
      <c r="U117" s="271">
        <f t="shared" si="4"/>
        <v>0</v>
      </c>
    </row>
    <row r="118" spans="2:21">
      <c r="B118" s="15"/>
      <c r="C118" s="15"/>
      <c r="D118" s="159"/>
      <c r="E118" s="159"/>
      <c r="F118" s="159"/>
      <c r="G118" s="159"/>
      <c r="H118" s="159"/>
      <c r="I118" s="159"/>
      <c r="J118" s="72"/>
      <c r="K118" s="71"/>
      <c r="L118" s="71"/>
      <c r="M118" s="270"/>
      <c r="N118" s="270"/>
      <c r="O118" s="270"/>
      <c r="P118" s="270"/>
      <c r="Q118" s="270"/>
      <c r="R118" s="270"/>
      <c r="S118" s="270"/>
      <c r="T118" s="160"/>
      <c r="U118" s="271">
        <f t="shared" si="4"/>
        <v>0</v>
      </c>
    </row>
    <row r="119" spans="2:21">
      <c r="B119" s="15"/>
      <c r="C119" s="15"/>
      <c r="D119" s="159"/>
      <c r="E119" s="159"/>
      <c r="F119" s="159"/>
      <c r="G119" s="159"/>
      <c r="H119" s="159"/>
      <c r="I119" s="159"/>
      <c r="J119" s="72"/>
      <c r="K119" s="71"/>
      <c r="L119" s="71"/>
      <c r="M119" s="270"/>
      <c r="N119" s="270"/>
      <c r="O119" s="270"/>
      <c r="P119" s="270"/>
      <c r="Q119" s="270"/>
      <c r="R119" s="270"/>
      <c r="S119" s="270"/>
      <c r="T119" s="160"/>
      <c r="U119" s="271">
        <f t="shared" si="4"/>
        <v>0</v>
      </c>
    </row>
    <row r="120" spans="2:21">
      <c r="B120" s="15"/>
      <c r="C120" s="15"/>
      <c r="D120" s="159"/>
      <c r="E120" s="159"/>
      <c r="F120" s="159"/>
      <c r="G120" s="159"/>
      <c r="H120" s="159"/>
      <c r="I120" s="159"/>
      <c r="J120" s="72"/>
      <c r="K120" s="71"/>
      <c r="L120" s="71"/>
      <c r="M120" s="270"/>
      <c r="N120" s="270"/>
      <c r="O120" s="270"/>
      <c r="P120" s="270"/>
      <c r="Q120" s="270"/>
      <c r="R120" s="270"/>
      <c r="S120" s="270"/>
      <c r="T120" s="160"/>
      <c r="U120" s="271">
        <f t="shared" si="4"/>
        <v>0</v>
      </c>
    </row>
    <row r="121" spans="2:21">
      <c r="B121" s="15"/>
      <c r="C121" s="15"/>
      <c r="D121" s="159"/>
      <c r="E121" s="159"/>
      <c r="F121" s="159"/>
      <c r="G121" s="159"/>
      <c r="H121" s="159"/>
      <c r="I121" s="159"/>
      <c r="J121" s="72"/>
      <c r="K121" s="71"/>
      <c r="L121" s="71"/>
      <c r="M121" s="270"/>
      <c r="N121" s="270"/>
      <c r="O121" s="270"/>
      <c r="P121" s="270"/>
      <c r="Q121" s="270"/>
      <c r="R121" s="270"/>
      <c r="S121" s="270"/>
      <c r="T121" s="160"/>
      <c r="U121" s="271">
        <f t="shared" si="4"/>
        <v>0</v>
      </c>
    </row>
    <row r="122" spans="2:21">
      <c r="B122" s="15"/>
      <c r="C122" s="15"/>
      <c r="D122" s="159"/>
      <c r="E122" s="159"/>
      <c r="F122" s="159"/>
      <c r="G122" s="159"/>
      <c r="H122" s="159"/>
      <c r="I122" s="159"/>
      <c r="J122" s="72"/>
      <c r="K122" s="71"/>
      <c r="L122" s="71"/>
      <c r="M122" s="270"/>
      <c r="N122" s="270"/>
      <c r="O122" s="270"/>
      <c r="P122" s="270"/>
      <c r="Q122" s="270"/>
      <c r="R122" s="270"/>
      <c r="S122" s="270"/>
      <c r="T122" s="160"/>
      <c r="U122" s="271">
        <f t="shared" si="4"/>
        <v>0</v>
      </c>
    </row>
    <row r="123" spans="2:21">
      <c r="B123" s="15"/>
      <c r="C123" s="15"/>
      <c r="D123" s="159"/>
      <c r="E123" s="159"/>
      <c r="F123" s="159"/>
      <c r="G123" s="159"/>
      <c r="H123" s="159"/>
      <c r="I123" s="159"/>
      <c r="J123" s="72"/>
      <c r="K123" s="71"/>
      <c r="L123" s="71"/>
      <c r="M123" s="270"/>
      <c r="N123" s="270"/>
      <c r="O123" s="270"/>
      <c r="P123" s="270"/>
      <c r="Q123" s="270"/>
      <c r="R123" s="270"/>
      <c r="S123" s="270"/>
      <c r="T123" s="160"/>
      <c r="U123" s="271">
        <f t="shared" si="4"/>
        <v>0</v>
      </c>
    </row>
    <row r="124" spans="2:21">
      <c r="B124" s="15"/>
      <c r="C124" s="15"/>
      <c r="D124" s="159"/>
      <c r="E124" s="159"/>
      <c r="F124" s="159"/>
      <c r="G124" s="159"/>
      <c r="H124" s="159"/>
      <c r="I124" s="159"/>
      <c r="J124" s="72"/>
      <c r="K124" s="71"/>
      <c r="L124" s="71"/>
      <c r="M124" s="270"/>
      <c r="N124" s="270"/>
      <c r="O124" s="270"/>
      <c r="P124" s="270"/>
      <c r="Q124" s="270"/>
      <c r="R124" s="270"/>
      <c r="S124" s="270"/>
      <c r="T124" s="160"/>
      <c r="U124" s="271">
        <f t="shared" si="4"/>
        <v>0</v>
      </c>
    </row>
    <row r="125" spans="2:21">
      <c r="B125" s="15"/>
      <c r="C125" s="15"/>
      <c r="D125" s="159"/>
      <c r="E125" s="159"/>
      <c r="F125" s="159"/>
      <c r="G125" s="159"/>
      <c r="H125" s="159"/>
      <c r="I125" s="159"/>
      <c r="J125" s="72"/>
      <c r="K125" s="71"/>
      <c r="L125" s="71"/>
      <c r="M125" s="270"/>
      <c r="N125" s="270"/>
      <c r="O125" s="270"/>
      <c r="P125" s="270"/>
      <c r="Q125" s="270"/>
      <c r="R125" s="270"/>
      <c r="S125" s="270"/>
      <c r="T125" s="160"/>
      <c r="U125" s="271">
        <f t="shared" si="4"/>
        <v>0</v>
      </c>
    </row>
    <row r="126" spans="2:21">
      <c r="B126" s="15"/>
      <c r="C126" s="15"/>
      <c r="D126" s="159"/>
      <c r="E126" s="159"/>
      <c r="F126" s="159"/>
      <c r="G126" s="159"/>
      <c r="H126" s="159"/>
      <c r="I126" s="159"/>
      <c r="J126" s="72"/>
      <c r="K126" s="71"/>
      <c r="L126" s="71"/>
      <c r="M126" s="270"/>
      <c r="N126" s="270"/>
      <c r="O126" s="270"/>
      <c r="P126" s="270"/>
      <c r="Q126" s="270"/>
      <c r="R126" s="270"/>
      <c r="S126" s="270"/>
      <c r="T126" s="160"/>
      <c r="U126" s="271">
        <f t="shared" si="4"/>
        <v>0</v>
      </c>
    </row>
    <row r="127" spans="2:21">
      <c r="B127" s="15"/>
      <c r="C127" s="15"/>
      <c r="D127" s="159"/>
      <c r="E127" s="159"/>
      <c r="F127" s="159"/>
      <c r="G127" s="159"/>
      <c r="H127" s="159"/>
      <c r="I127" s="159"/>
      <c r="J127" s="72"/>
      <c r="K127" s="71"/>
      <c r="L127" s="71"/>
      <c r="M127" s="270"/>
      <c r="N127" s="270"/>
      <c r="O127" s="270"/>
      <c r="P127" s="270"/>
      <c r="Q127" s="270"/>
      <c r="R127" s="270"/>
      <c r="S127" s="270"/>
      <c r="T127" s="160"/>
      <c r="U127" s="271">
        <f t="shared" si="4"/>
        <v>0</v>
      </c>
    </row>
    <row r="128" spans="2:21">
      <c r="B128" s="15"/>
      <c r="C128" s="15"/>
      <c r="D128" s="159"/>
      <c r="E128" s="159"/>
      <c r="F128" s="159"/>
      <c r="G128" s="159"/>
      <c r="H128" s="159"/>
      <c r="I128" s="159"/>
      <c r="J128" s="72"/>
      <c r="K128" s="71"/>
      <c r="L128" s="71"/>
      <c r="M128" s="270"/>
      <c r="N128" s="270"/>
      <c r="O128" s="270"/>
      <c r="P128" s="270"/>
      <c r="Q128" s="270"/>
      <c r="R128" s="270"/>
      <c r="S128" s="270"/>
      <c r="T128" s="160"/>
      <c r="U128" s="271">
        <f t="shared" si="4"/>
        <v>0</v>
      </c>
    </row>
    <row r="129" spans="2:21">
      <c r="B129" s="15"/>
      <c r="C129" s="15"/>
      <c r="D129" s="159"/>
      <c r="E129" s="159"/>
      <c r="F129" s="159"/>
      <c r="G129" s="159"/>
      <c r="H129" s="159"/>
      <c r="I129" s="159"/>
      <c r="J129" s="72"/>
      <c r="K129" s="71"/>
      <c r="L129" s="71"/>
      <c r="M129" s="270"/>
      <c r="N129" s="270"/>
      <c r="O129" s="270"/>
      <c r="P129" s="270"/>
      <c r="Q129" s="270"/>
      <c r="R129" s="270"/>
      <c r="S129" s="270"/>
      <c r="T129" s="160"/>
      <c r="U129" s="271">
        <f t="shared" ref="U129:U143" si="5">((M129+N129+O129+P129+Q129)*L129*K129*J129)+(R129*J129)+S129</f>
        <v>0</v>
      </c>
    </row>
    <row r="130" spans="2:21">
      <c r="B130" s="15"/>
      <c r="C130" s="15"/>
      <c r="D130" s="159"/>
      <c r="E130" s="159"/>
      <c r="F130" s="159"/>
      <c r="G130" s="159"/>
      <c r="H130" s="159"/>
      <c r="I130" s="159"/>
      <c r="J130" s="72"/>
      <c r="K130" s="71"/>
      <c r="L130" s="71"/>
      <c r="M130" s="270"/>
      <c r="N130" s="270"/>
      <c r="O130" s="270"/>
      <c r="P130" s="270"/>
      <c r="Q130" s="270"/>
      <c r="R130" s="270"/>
      <c r="S130" s="270"/>
      <c r="T130" s="160"/>
      <c r="U130" s="271">
        <f t="shared" si="5"/>
        <v>0</v>
      </c>
    </row>
    <row r="131" spans="2:21">
      <c r="B131" s="15"/>
      <c r="C131" s="15"/>
      <c r="D131" s="159"/>
      <c r="E131" s="159"/>
      <c r="F131" s="159"/>
      <c r="G131" s="159"/>
      <c r="H131" s="159"/>
      <c r="I131" s="159"/>
      <c r="J131" s="72"/>
      <c r="K131" s="71"/>
      <c r="L131" s="71"/>
      <c r="M131" s="270"/>
      <c r="N131" s="270"/>
      <c r="O131" s="270"/>
      <c r="P131" s="270"/>
      <c r="Q131" s="270"/>
      <c r="R131" s="270"/>
      <c r="S131" s="270"/>
      <c r="T131" s="160"/>
      <c r="U131" s="271">
        <f t="shared" si="5"/>
        <v>0</v>
      </c>
    </row>
    <row r="132" spans="2:21">
      <c r="B132" s="15"/>
      <c r="C132" s="15"/>
      <c r="D132" s="159"/>
      <c r="E132" s="159"/>
      <c r="F132" s="159"/>
      <c r="G132" s="159"/>
      <c r="H132" s="159"/>
      <c r="I132" s="159"/>
      <c r="J132" s="72"/>
      <c r="K132" s="71"/>
      <c r="L132" s="71"/>
      <c r="M132" s="270"/>
      <c r="N132" s="270"/>
      <c r="O132" s="270"/>
      <c r="P132" s="270"/>
      <c r="Q132" s="270"/>
      <c r="R132" s="270"/>
      <c r="S132" s="270"/>
      <c r="T132" s="160"/>
      <c r="U132" s="271">
        <f t="shared" si="5"/>
        <v>0</v>
      </c>
    </row>
    <row r="133" spans="2:21">
      <c r="B133" s="15"/>
      <c r="C133" s="15"/>
      <c r="D133" s="159"/>
      <c r="E133" s="159"/>
      <c r="F133" s="159"/>
      <c r="G133" s="159"/>
      <c r="H133" s="159"/>
      <c r="I133" s="159"/>
      <c r="J133" s="72"/>
      <c r="K133" s="71"/>
      <c r="L133" s="71"/>
      <c r="M133" s="270"/>
      <c r="N133" s="270"/>
      <c r="O133" s="270"/>
      <c r="P133" s="270"/>
      <c r="Q133" s="270"/>
      <c r="R133" s="270"/>
      <c r="S133" s="270"/>
      <c r="T133" s="160"/>
      <c r="U133" s="271">
        <f t="shared" si="5"/>
        <v>0</v>
      </c>
    </row>
    <row r="134" spans="2:21">
      <c r="B134" s="15"/>
      <c r="C134" s="15"/>
      <c r="D134" s="159"/>
      <c r="E134" s="159"/>
      <c r="F134" s="159"/>
      <c r="G134" s="159"/>
      <c r="H134" s="159"/>
      <c r="I134" s="159"/>
      <c r="J134" s="72"/>
      <c r="K134" s="71"/>
      <c r="L134" s="71"/>
      <c r="M134" s="270"/>
      <c r="N134" s="270"/>
      <c r="O134" s="270"/>
      <c r="P134" s="270"/>
      <c r="Q134" s="270"/>
      <c r="R134" s="270"/>
      <c r="S134" s="270"/>
      <c r="T134" s="160"/>
      <c r="U134" s="271">
        <f t="shared" si="5"/>
        <v>0</v>
      </c>
    </row>
    <row r="135" spans="2:21">
      <c r="B135" s="15"/>
      <c r="C135" s="15"/>
      <c r="D135" s="159"/>
      <c r="E135" s="159"/>
      <c r="F135" s="159"/>
      <c r="G135" s="159"/>
      <c r="H135" s="159"/>
      <c r="I135" s="159"/>
      <c r="J135" s="72"/>
      <c r="K135" s="71"/>
      <c r="L135" s="71"/>
      <c r="M135" s="270"/>
      <c r="N135" s="270"/>
      <c r="O135" s="270"/>
      <c r="P135" s="270"/>
      <c r="Q135" s="270"/>
      <c r="R135" s="270"/>
      <c r="S135" s="270"/>
      <c r="T135" s="160"/>
      <c r="U135" s="271">
        <f t="shared" si="5"/>
        <v>0</v>
      </c>
    </row>
    <row r="136" spans="2:21">
      <c r="B136" s="15"/>
      <c r="C136" s="15"/>
      <c r="D136" s="159"/>
      <c r="E136" s="159"/>
      <c r="F136" s="159"/>
      <c r="G136" s="159"/>
      <c r="H136" s="159"/>
      <c r="I136" s="159"/>
      <c r="J136" s="72"/>
      <c r="K136" s="71"/>
      <c r="L136" s="71"/>
      <c r="M136" s="270"/>
      <c r="N136" s="270"/>
      <c r="O136" s="270"/>
      <c r="P136" s="270"/>
      <c r="Q136" s="270"/>
      <c r="R136" s="270"/>
      <c r="S136" s="270"/>
      <c r="T136" s="160"/>
      <c r="U136" s="271">
        <f t="shared" si="5"/>
        <v>0</v>
      </c>
    </row>
    <row r="137" spans="2:21">
      <c r="B137" s="15"/>
      <c r="C137" s="15"/>
      <c r="D137" s="159"/>
      <c r="E137" s="159"/>
      <c r="F137" s="159"/>
      <c r="G137" s="159"/>
      <c r="H137" s="159"/>
      <c r="I137" s="159"/>
      <c r="J137" s="72"/>
      <c r="K137" s="71"/>
      <c r="L137" s="71"/>
      <c r="M137" s="270"/>
      <c r="N137" s="270"/>
      <c r="O137" s="270"/>
      <c r="P137" s="270"/>
      <c r="Q137" s="270"/>
      <c r="R137" s="270"/>
      <c r="S137" s="270"/>
      <c r="T137" s="160"/>
      <c r="U137" s="271">
        <f t="shared" si="5"/>
        <v>0</v>
      </c>
    </row>
    <row r="138" spans="2:21">
      <c r="B138" s="15"/>
      <c r="C138" s="15"/>
      <c r="D138" s="159"/>
      <c r="E138" s="159"/>
      <c r="F138" s="159"/>
      <c r="G138" s="159"/>
      <c r="H138" s="159"/>
      <c r="I138" s="159"/>
      <c r="J138" s="72"/>
      <c r="K138" s="71"/>
      <c r="L138" s="71"/>
      <c r="M138" s="270"/>
      <c r="N138" s="270"/>
      <c r="O138" s="270"/>
      <c r="P138" s="270"/>
      <c r="Q138" s="270"/>
      <c r="R138" s="270"/>
      <c r="S138" s="270"/>
      <c r="T138" s="160"/>
      <c r="U138" s="271">
        <f t="shared" si="5"/>
        <v>0</v>
      </c>
    </row>
    <row r="139" spans="2:21">
      <c r="B139" s="15"/>
      <c r="C139" s="15"/>
      <c r="D139" s="159"/>
      <c r="E139" s="159"/>
      <c r="F139" s="159"/>
      <c r="G139" s="159"/>
      <c r="H139" s="159"/>
      <c r="I139" s="159"/>
      <c r="J139" s="72"/>
      <c r="K139" s="71"/>
      <c r="L139" s="71"/>
      <c r="M139" s="270"/>
      <c r="N139" s="270"/>
      <c r="O139" s="270"/>
      <c r="P139" s="270"/>
      <c r="Q139" s="270"/>
      <c r="R139" s="270"/>
      <c r="S139" s="270"/>
      <c r="T139" s="160"/>
      <c r="U139" s="271">
        <f t="shared" si="5"/>
        <v>0</v>
      </c>
    </row>
    <row r="140" spans="2:21">
      <c r="B140" s="15"/>
      <c r="C140" s="15"/>
      <c r="D140" s="159"/>
      <c r="E140" s="159"/>
      <c r="F140" s="159"/>
      <c r="G140" s="159"/>
      <c r="H140" s="159"/>
      <c r="I140" s="159"/>
      <c r="J140" s="72"/>
      <c r="K140" s="71"/>
      <c r="L140" s="71"/>
      <c r="M140" s="270"/>
      <c r="N140" s="270"/>
      <c r="O140" s="270"/>
      <c r="P140" s="270"/>
      <c r="Q140" s="270"/>
      <c r="R140" s="270"/>
      <c r="S140" s="270"/>
      <c r="T140" s="160"/>
      <c r="U140" s="271">
        <f t="shared" si="5"/>
        <v>0</v>
      </c>
    </row>
    <row r="141" spans="2:21">
      <c r="B141" s="15"/>
      <c r="C141" s="15"/>
      <c r="D141" s="159"/>
      <c r="E141" s="159"/>
      <c r="F141" s="159"/>
      <c r="G141" s="159"/>
      <c r="H141" s="159"/>
      <c r="I141" s="159"/>
      <c r="J141" s="72"/>
      <c r="K141" s="71"/>
      <c r="L141" s="71"/>
      <c r="M141" s="270"/>
      <c r="N141" s="270"/>
      <c r="O141" s="270"/>
      <c r="P141" s="270"/>
      <c r="Q141" s="270"/>
      <c r="R141" s="270"/>
      <c r="S141" s="270"/>
      <c r="T141" s="160"/>
      <c r="U141" s="271">
        <f t="shared" si="5"/>
        <v>0</v>
      </c>
    </row>
    <row r="142" spans="2:21">
      <c r="B142" s="15"/>
      <c r="C142" s="15"/>
      <c r="D142" s="159"/>
      <c r="E142" s="159"/>
      <c r="F142" s="159"/>
      <c r="G142" s="159"/>
      <c r="H142" s="159"/>
      <c r="I142" s="159"/>
      <c r="J142" s="72"/>
      <c r="K142" s="71"/>
      <c r="L142" s="71"/>
      <c r="M142" s="270"/>
      <c r="N142" s="270"/>
      <c r="O142" s="270"/>
      <c r="P142" s="270"/>
      <c r="Q142" s="270"/>
      <c r="R142" s="270"/>
      <c r="S142" s="270"/>
      <c r="T142" s="160"/>
      <c r="U142" s="271">
        <f t="shared" si="5"/>
        <v>0</v>
      </c>
    </row>
    <row r="143" spans="2:21">
      <c r="B143" s="15"/>
      <c r="C143" s="15"/>
      <c r="D143" s="159"/>
      <c r="E143" s="159"/>
      <c r="F143" s="159"/>
      <c r="G143" s="159"/>
      <c r="H143" s="159"/>
      <c r="I143" s="159"/>
      <c r="J143" s="72"/>
      <c r="K143" s="71"/>
      <c r="L143" s="71"/>
      <c r="M143" s="270"/>
      <c r="N143" s="270"/>
      <c r="O143" s="270"/>
      <c r="P143" s="270"/>
      <c r="Q143" s="270"/>
      <c r="R143" s="270"/>
      <c r="S143" s="270"/>
      <c r="T143" s="160"/>
      <c r="U143" s="271">
        <f t="shared" si="5"/>
        <v>0</v>
      </c>
    </row>
  </sheetData>
  <mergeCells count="2">
    <mergeCell ref="J12:J36"/>
    <mergeCell ref="M62:Q62"/>
  </mergeCells>
  <phoneticPr fontId="18" type="noConversion"/>
  <dataValidations count="4">
    <dataValidation type="list" allowBlank="1" showInputMessage="1" showErrorMessage="1" sqref="D87:D143" xr:uid="{DA2CE5A5-CE0D-47C8-819F-D0DCA25450A7}">
      <formula1>#REF!</formula1>
    </dataValidation>
    <dataValidation type="list" allowBlank="1" showInputMessage="1" showErrorMessage="1" sqref="D64:D86" xr:uid="{E214DBEC-813D-E24A-8F58-B639E20337AF}">
      <formula1>"Introduction/Transition, Ongoing"</formula1>
    </dataValidation>
    <dataValidation type="list" allowBlank="1" showInputMessage="1" showErrorMessage="1" sqref="B64:B143" xr:uid="{74FE915F-F374-4FE1-A70E-2631F4582084}">
      <formula1>$B$43:$B$58</formula1>
    </dataValidation>
    <dataValidation type="list" allowBlank="1" showInputMessage="1" showErrorMessage="1" sqref="E64:I143" xr:uid="{E91B14C6-5952-47E9-B4E5-F8D2C73BC936}">
      <formula1>"Yes, No"</formula1>
    </dataValidation>
  </dataValidation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324B-74FE-8245-A897-9EF7D9F128D6}">
  <sheetPr>
    <tabColor theme="9" tint="0.79998168889431442"/>
  </sheetPr>
  <dimension ref="B1:S139"/>
  <sheetViews>
    <sheetView showGridLines="0" topLeftCell="A44" zoomScale="84" zoomScaleNormal="110" workbookViewId="0">
      <selection activeCell="B63" sqref="B63:K72"/>
    </sheetView>
  </sheetViews>
  <sheetFormatPr defaultColWidth="8.81640625" defaultRowHeight="16"/>
  <cols>
    <col min="1" max="1" width="2.54296875" style="1" customWidth="1"/>
    <col min="2" max="2" width="35.453125" style="12" customWidth="1"/>
    <col min="3" max="3" width="18.453125" style="12" customWidth="1"/>
    <col min="4" max="4" width="17" style="13" customWidth="1"/>
    <col min="5" max="5" width="16.453125" style="5" customWidth="1"/>
    <col min="6" max="6" width="16.453125" style="1" customWidth="1"/>
    <col min="7" max="10" width="15.81640625" style="1" customWidth="1"/>
    <col min="11" max="11" width="14.81640625" style="1" customWidth="1"/>
    <col min="12" max="16384" width="8.81640625" style="1"/>
  </cols>
  <sheetData>
    <row r="1" spans="2:19">
      <c r="B1" s="507"/>
      <c r="C1" s="507"/>
      <c r="D1" s="524"/>
      <c r="F1" s="507"/>
      <c r="G1" s="507"/>
      <c r="H1" s="507"/>
      <c r="I1" s="507"/>
      <c r="J1" s="507"/>
      <c r="K1" s="507"/>
      <c r="L1" s="507"/>
      <c r="M1" s="507"/>
      <c r="N1" s="507"/>
      <c r="O1" s="507"/>
      <c r="P1" s="507"/>
      <c r="Q1" s="507"/>
      <c r="R1" s="507"/>
      <c r="S1" s="507"/>
    </row>
    <row r="2" spans="2:19">
      <c r="B2" s="2" t="str">
        <f>IF(ISBLANK('Base Inputs'!$C$7),'Base Inputs'!$C$5&amp;" - MMS Introduction &amp; Scale-up Costing", 'Base Inputs'!$C$7&amp;", "&amp;'Base Inputs'!$C$5&amp;" - MMS Introduction &amp; Scale-up Costing")</f>
        <v>Ethiopia - MMS Introduction &amp; Scale-up Costing</v>
      </c>
      <c r="C2" s="507"/>
      <c r="D2" s="525"/>
      <c r="E2" s="94" t="s">
        <v>121</v>
      </c>
      <c r="F2" s="95" t="s">
        <v>122</v>
      </c>
      <c r="G2" s="96" t="s">
        <v>197</v>
      </c>
      <c r="H2" s="507"/>
      <c r="I2" s="507"/>
      <c r="J2" s="507"/>
      <c r="K2" s="507"/>
      <c r="L2" s="507"/>
      <c r="M2" s="507"/>
      <c r="N2" s="507"/>
      <c r="O2" s="507"/>
      <c r="P2" s="507"/>
      <c r="Q2" s="507"/>
      <c r="R2" s="507"/>
      <c r="S2" s="507"/>
    </row>
    <row r="3" spans="2:19" ht="23.5">
      <c r="B3" s="3" t="s">
        <v>326</v>
      </c>
      <c r="C3" s="507"/>
      <c r="D3" s="524"/>
      <c r="F3" s="507"/>
      <c r="G3" s="507"/>
      <c r="H3" s="507"/>
      <c r="I3" s="507"/>
      <c r="J3" s="507"/>
      <c r="K3" s="507"/>
      <c r="L3" s="507"/>
      <c r="M3" s="507"/>
      <c r="N3" s="507"/>
      <c r="O3" s="507"/>
      <c r="P3" s="507"/>
      <c r="Q3" s="507"/>
      <c r="R3" s="507"/>
      <c r="S3" s="507"/>
    </row>
    <row r="4" spans="2:19">
      <c r="B4" s="387" t="s">
        <v>327</v>
      </c>
      <c r="C4" s="507"/>
      <c r="D4" s="524"/>
      <c r="F4" s="507"/>
      <c r="G4" s="507"/>
      <c r="H4" s="507"/>
      <c r="I4" s="507"/>
      <c r="J4" s="507"/>
      <c r="K4" s="507"/>
      <c r="L4" s="507"/>
      <c r="M4" s="507"/>
      <c r="N4" s="507"/>
      <c r="O4" s="507"/>
      <c r="P4" s="507"/>
      <c r="Q4" s="507"/>
      <c r="R4" s="507"/>
      <c r="S4" s="507"/>
    </row>
    <row r="5" spans="2:19">
      <c r="B5" s="507"/>
      <c r="C5" s="507"/>
      <c r="D5" s="524"/>
      <c r="F5" s="507"/>
      <c r="G5" s="507"/>
      <c r="H5" s="507"/>
      <c r="I5" s="507"/>
      <c r="J5" s="507"/>
      <c r="K5" s="507"/>
      <c r="L5" s="507"/>
      <c r="M5" s="507"/>
      <c r="N5" s="507"/>
      <c r="O5" s="507"/>
      <c r="P5" s="507"/>
      <c r="Q5" s="507"/>
      <c r="R5" s="507"/>
      <c r="S5" s="507"/>
    </row>
    <row r="6" spans="2:19" ht="21">
      <c r="B6" s="88" t="str">
        <f>"Total "&amp;B3&amp;" Cost"</f>
        <v>Total Demand Generation  Cost</v>
      </c>
      <c r="C6" s="84"/>
      <c r="D6" s="526"/>
      <c r="E6" s="85"/>
      <c r="F6" s="85"/>
      <c r="G6" s="85"/>
      <c r="H6" s="85"/>
      <c r="I6" s="85"/>
      <c r="J6" s="85"/>
      <c r="K6" s="507"/>
      <c r="L6" s="507"/>
      <c r="M6" s="507"/>
      <c r="N6" s="507"/>
      <c r="O6" s="507"/>
      <c r="P6" s="507"/>
      <c r="Q6" s="507"/>
      <c r="R6" s="507"/>
      <c r="S6" s="507"/>
    </row>
    <row r="7" spans="2:19">
      <c r="B7" s="268" t="s">
        <v>231</v>
      </c>
      <c r="C7" s="86"/>
      <c r="D7" s="527"/>
      <c r="E7" s="87"/>
      <c r="F7" s="507"/>
      <c r="G7" s="507"/>
      <c r="H7" s="507"/>
      <c r="I7" s="507"/>
      <c r="J7" s="507"/>
      <c r="K7" s="507"/>
      <c r="L7" s="507"/>
      <c r="M7" s="507"/>
      <c r="N7" s="507"/>
      <c r="O7" s="507"/>
      <c r="P7" s="507"/>
      <c r="Q7" s="507"/>
      <c r="R7" s="507"/>
      <c r="S7" s="507"/>
    </row>
    <row r="8" spans="2:19">
      <c r="B8" s="268"/>
      <c r="C8" s="86"/>
      <c r="D8" s="527"/>
      <c r="E8" s="87"/>
      <c r="F8" s="507"/>
      <c r="G8" s="507"/>
      <c r="H8" s="507"/>
      <c r="I8" s="507"/>
      <c r="J8" s="507"/>
      <c r="K8" s="507"/>
      <c r="L8" s="507"/>
      <c r="M8" s="507"/>
      <c r="N8" s="507"/>
      <c r="O8" s="507"/>
      <c r="P8" s="507"/>
      <c r="Q8" s="507"/>
      <c r="R8" s="507"/>
      <c r="S8" s="507"/>
    </row>
    <row r="9" spans="2:19">
      <c r="B9" s="100"/>
      <c r="C9" s="91" t="s">
        <v>59</v>
      </c>
      <c r="D9" s="91" t="s">
        <v>208</v>
      </c>
      <c r="E9" s="91" t="s">
        <v>209</v>
      </c>
      <c r="F9" s="91" t="s">
        <v>210</v>
      </c>
      <c r="G9" s="91" t="s">
        <v>211</v>
      </c>
      <c r="H9" s="507"/>
      <c r="I9" s="507"/>
      <c r="J9" s="507"/>
      <c r="K9" s="507"/>
      <c r="L9" s="507"/>
      <c r="M9" s="507"/>
      <c r="N9" s="507"/>
      <c r="O9" s="507"/>
      <c r="P9" s="507"/>
      <c r="Q9" s="507"/>
      <c r="R9" s="507"/>
      <c r="S9" s="507"/>
    </row>
    <row r="10" spans="2:19">
      <c r="B10" s="90"/>
      <c r="C10" s="92">
        <f>'Base Inputs'!$C$13</f>
        <v>2024</v>
      </c>
      <c r="D10" s="92">
        <f>'Base Inputs'!$D$13</f>
        <v>2025</v>
      </c>
      <c r="E10" s="92">
        <f>'Base Inputs'!$E$13</f>
        <v>2026</v>
      </c>
      <c r="F10" s="92">
        <f>'Base Inputs'!$F$13</f>
        <v>2027</v>
      </c>
      <c r="G10" s="92">
        <f>'Base Inputs'!$G$13</f>
        <v>2028</v>
      </c>
      <c r="H10" s="91" t="s">
        <v>232</v>
      </c>
      <c r="I10" s="507"/>
      <c r="J10" s="507"/>
      <c r="K10" s="507"/>
      <c r="L10" s="507"/>
      <c r="M10" s="507"/>
      <c r="N10" s="507"/>
      <c r="O10" s="507"/>
      <c r="P10" s="507"/>
      <c r="Q10" s="507"/>
      <c r="R10" s="507"/>
      <c r="S10" s="507"/>
    </row>
    <row r="11" spans="2:19" s="5" customFormat="1" ht="6" customHeight="1">
      <c r="B11" s="528"/>
      <c r="C11" s="529"/>
      <c r="D11" s="529"/>
      <c r="E11" s="529"/>
      <c r="F11" s="529"/>
      <c r="G11" s="529"/>
      <c r="H11" s="507"/>
      <c r="I11" s="507"/>
      <c r="J11" s="507"/>
      <c r="K11" s="507"/>
      <c r="L11" s="507"/>
      <c r="M11" s="507"/>
      <c r="N11" s="507"/>
      <c r="O11" s="507"/>
      <c r="P11" s="507"/>
      <c r="Q11" s="507"/>
      <c r="R11" s="507"/>
      <c r="S11" s="507"/>
    </row>
    <row r="12" spans="2:19" ht="32">
      <c r="B12" s="98" t="str">
        <f>"Total "&amp;B3&amp;" Costs (USD)"</f>
        <v>Total Demand Generation  Costs (USD)</v>
      </c>
      <c r="C12" s="102">
        <f>SUM(C13:C14)</f>
        <v>0</v>
      </c>
      <c r="D12" s="102">
        <f t="shared" ref="D12:G12" si="0">SUM(D13:D14)</f>
        <v>0</v>
      </c>
      <c r="E12" s="102">
        <f t="shared" si="0"/>
        <v>0</v>
      </c>
      <c r="F12" s="102">
        <f t="shared" si="0"/>
        <v>0</v>
      </c>
      <c r="G12" s="102">
        <f t="shared" si="0"/>
        <v>0</v>
      </c>
      <c r="H12" s="102">
        <f t="shared" ref="H12:H17" si="1">SUM(C12:G12)</f>
        <v>0</v>
      </c>
      <c r="I12" s="507"/>
      <c r="J12" s="665" t="s">
        <v>233</v>
      </c>
      <c r="K12" s="507"/>
      <c r="L12" s="507"/>
      <c r="M12" s="507"/>
      <c r="N12" s="507"/>
      <c r="O12" s="507"/>
      <c r="P12" s="507"/>
      <c r="Q12" s="507"/>
      <c r="R12" s="507"/>
      <c r="S12" s="507"/>
    </row>
    <row r="13" spans="2:19">
      <c r="B13" s="530" t="s">
        <v>58</v>
      </c>
      <c r="C13" s="535">
        <f>SUMIFS($K$62:$K$137,F62:F137,"*Yes*",$E$62:$E$137,"*Introduction/Transition*")</f>
        <v>0</v>
      </c>
      <c r="D13" s="535">
        <f>SUMIFS($K$62:$K$137,G62:G137,"*Yes*",$E$62:$E$137,"*Introduction/Transition*")</f>
        <v>0</v>
      </c>
      <c r="E13" s="535">
        <f>SUMIFS($K$62:$K$137,H62:H137,"*Yes*",$E$62:$E$137,"*Introduction/Transition*")</f>
        <v>0</v>
      </c>
      <c r="F13" s="535">
        <f>SUMIFS($K$62:$K$137,I62:I137,"*Yes*",$E$62:$E$137,"*Introduction/Transition*")</f>
        <v>0</v>
      </c>
      <c r="G13" s="535">
        <f>SUMIFS($K$62:$K$137,J62:J137,"*Yes*",$E$62:$E$137,"*Introduction/Transition*")</f>
        <v>0</v>
      </c>
      <c r="H13" s="535">
        <f t="shared" si="1"/>
        <v>0</v>
      </c>
      <c r="I13" s="507"/>
      <c r="J13" s="665"/>
      <c r="K13" s="507"/>
      <c r="L13" s="507"/>
      <c r="M13" s="507"/>
      <c r="N13" s="507"/>
      <c r="O13" s="507"/>
      <c r="P13" s="507"/>
      <c r="Q13" s="507"/>
      <c r="R13" s="507"/>
      <c r="S13" s="507"/>
    </row>
    <row r="14" spans="2:19">
      <c r="B14" s="530" t="s">
        <v>102</v>
      </c>
      <c r="C14" s="535">
        <f>SUMIFS($K$62:$K$137,F62:F137,"*Yes*",$E$62:$E$137,"*Ongoing*")</f>
        <v>0</v>
      </c>
      <c r="D14" s="535">
        <f>SUMIFS($K$62:$K$137,G62:G137,"*Yes*",$E$62:$E$137,"*Ongoing*")</f>
        <v>0</v>
      </c>
      <c r="E14" s="535">
        <f>SUMIFS($K$62:$K$137,H62:H137,"*Yes*",$E$62:$E$137,"*Ongoing*")</f>
        <v>0</v>
      </c>
      <c r="F14" s="535">
        <f>SUMIFS($K$62:$K$137,I62:I137,"*Yes*",$E$62:$E$137,"*Ongoing*")</f>
        <v>0</v>
      </c>
      <c r="G14" s="535">
        <f>SUMIFS($K$62:$K$137,J62:J137,"*Yes*",$E$62:$E$137,"*Ongoing*")</f>
        <v>0</v>
      </c>
      <c r="H14" s="535">
        <f t="shared" si="1"/>
        <v>0</v>
      </c>
      <c r="I14" s="507"/>
      <c r="J14" s="665"/>
      <c r="K14" s="507"/>
      <c r="L14" s="507"/>
      <c r="M14" s="507"/>
      <c r="N14" s="507"/>
      <c r="O14" s="507"/>
      <c r="P14" s="507"/>
      <c r="Q14" s="507"/>
      <c r="R14" s="507"/>
      <c r="S14" s="507"/>
    </row>
    <row r="15" spans="2:19">
      <c r="B15" s="98" t="str">
        <f>"Total "&amp;B3&amp;" Costs ("&amp;'Base Inputs'!C9&amp;")"</f>
        <v>Total Demand Generation  Costs (ETB)</v>
      </c>
      <c r="C15" s="265">
        <f ca="1">C12*'Base Inputs'!$C$10</f>
        <v>0</v>
      </c>
      <c r="D15" s="265">
        <f ca="1">D12*'Base Inputs'!$C$10</f>
        <v>0</v>
      </c>
      <c r="E15" s="265">
        <f ca="1">E12*'Base Inputs'!$C$10</f>
        <v>0</v>
      </c>
      <c r="F15" s="265">
        <f ca="1">F12*'Base Inputs'!$C$10</f>
        <v>0</v>
      </c>
      <c r="G15" s="265">
        <f ca="1">G12*'Base Inputs'!$C$10</f>
        <v>0</v>
      </c>
      <c r="H15" s="265">
        <f t="shared" ca="1" si="1"/>
        <v>0</v>
      </c>
      <c r="I15" s="507"/>
      <c r="J15" s="665"/>
      <c r="K15" s="507"/>
      <c r="L15" s="507"/>
      <c r="M15" s="507"/>
      <c r="N15" s="507"/>
      <c r="O15" s="507"/>
      <c r="P15" s="507"/>
      <c r="Q15" s="507"/>
      <c r="R15" s="507"/>
      <c r="S15" s="507"/>
    </row>
    <row r="16" spans="2:19">
      <c r="B16" s="530" t="s">
        <v>58</v>
      </c>
      <c r="C16" s="532">
        <f ca="1">C13*'Base Inputs'!$C$10</f>
        <v>0</v>
      </c>
      <c r="D16" s="532">
        <f ca="1">D13*'Base Inputs'!$C$10</f>
        <v>0</v>
      </c>
      <c r="E16" s="532">
        <f ca="1">E13*'Base Inputs'!$C$10</f>
        <v>0</v>
      </c>
      <c r="F16" s="532">
        <f ca="1">F13*'Base Inputs'!$C$10</f>
        <v>0</v>
      </c>
      <c r="G16" s="532">
        <f ca="1">G13*'Base Inputs'!$C$10</f>
        <v>0</v>
      </c>
      <c r="H16" s="533">
        <f t="shared" ca="1" si="1"/>
        <v>0</v>
      </c>
      <c r="I16" s="507"/>
      <c r="J16" s="665"/>
      <c r="K16" s="507"/>
      <c r="L16" s="507"/>
      <c r="M16" s="507"/>
      <c r="N16" s="507"/>
      <c r="O16" s="507"/>
      <c r="P16" s="507"/>
      <c r="Q16" s="507"/>
      <c r="R16" s="507"/>
      <c r="S16" s="507"/>
    </row>
    <row r="17" spans="2:17">
      <c r="B17" s="530" t="s">
        <v>102</v>
      </c>
      <c r="C17" s="532">
        <f ca="1">C14*'Base Inputs'!$C$10</f>
        <v>0</v>
      </c>
      <c r="D17" s="532">
        <f ca="1">D14*'Base Inputs'!$C$10</f>
        <v>0</v>
      </c>
      <c r="E17" s="532">
        <f ca="1">E14*'Base Inputs'!$C$10</f>
        <v>0</v>
      </c>
      <c r="F17" s="532">
        <f ca="1">F14*'Base Inputs'!$C$10</f>
        <v>0</v>
      </c>
      <c r="G17" s="532">
        <f ca="1">G14*'Base Inputs'!$C$10</f>
        <v>0</v>
      </c>
      <c r="H17" s="533">
        <f t="shared" ca="1" si="1"/>
        <v>0</v>
      </c>
      <c r="I17" s="507"/>
      <c r="J17" s="665"/>
      <c r="K17" s="507"/>
      <c r="L17" s="507"/>
      <c r="M17" s="507"/>
      <c r="N17" s="507"/>
      <c r="O17" s="507"/>
      <c r="P17" s="507"/>
      <c r="Q17" s="507"/>
    </row>
    <row r="18" spans="2:17">
      <c r="B18" s="166"/>
      <c r="C18" s="167"/>
      <c r="D18" s="167"/>
      <c r="E18" s="167"/>
      <c r="F18" s="507"/>
      <c r="G18" s="507"/>
      <c r="H18" s="507"/>
      <c r="I18" s="507"/>
      <c r="J18" s="665"/>
      <c r="K18" s="507"/>
      <c r="L18" s="507"/>
      <c r="M18" s="507"/>
      <c r="N18" s="507"/>
      <c r="O18" s="507"/>
      <c r="P18" s="507"/>
      <c r="Q18" s="507"/>
    </row>
    <row r="19" spans="2:17">
      <c r="B19" s="301" t="s">
        <v>246</v>
      </c>
      <c r="C19" s="91" t="s">
        <v>59</v>
      </c>
      <c r="D19" s="91" t="s">
        <v>208</v>
      </c>
      <c r="E19" s="91" t="s">
        <v>209</v>
      </c>
      <c r="F19" s="91" t="s">
        <v>210</v>
      </c>
      <c r="G19" s="91" t="s">
        <v>211</v>
      </c>
      <c r="H19" s="507"/>
      <c r="I19" s="70"/>
      <c r="J19" s="665"/>
      <c r="K19" s="5"/>
      <c r="L19" s="5"/>
      <c r="M19" s="5"/>
      <c r="N19" s="5"/>
      <c r="O19" s="5"/>
      <c r="P19" s="5"/>
      <c r="Q19" s="5"/>
    </row>
    <row r="20" spans="2:17">
      <c r="B20" s="2"/>
      <c r="C20" s="92">
        <f>'Base Inputs'!$C$13</f>
        <v>2024</v>
      </c>
      <c r="D20" s="92">
        <f>'Base Inputs'!$D$13</f>
        <v>2025</v>
      </c>
      <c r="E20" s="92">
        <f>'Base Inputs'!$E$13</f>
        <v>2026</v>
      </c>
      <c r="F20" s="92">
        <f>'Base Inputs'!$F$13</f>
        <v>2027</v>
      </c>
      <c r="G20" s="92">
        <f>'Base Inputs'!$G$13</f>
        <v>2028</v>
      </c>
      <c r="H20" s="92" t="s">
        <v>232</v>
      </c>
      <c r="I20" s="70"/>
      <c r="J20" s="665"/>
      <c r="K20" s="5"/>
      <c r="L20" s="5"/>
      <c r="M20" s="5"/>
      <c r="N20" s="5"/>
      <c r="O20" s="5"/>
      <c r="P20" s="5"/>
      <c r="Q20" s="5"/>
    </row>
    <row r="21" spans="2:17" ht="15.75" customHeight="1">
      <c r="B21" s="300" t="str">
        <f>B43</f>
        <v xml:space="preserve">Community Engagement </v>
      </c>
      <c r="C21" s="535">
        <f>SUMIFS($K$63:$K$139,F63:F139,"*Yes*",$B$63:$B$139,"*"&amp;$B$21&amp;"*")</f>
        <v>0</v>
      </c>
      <c r="D21" s="535">
        <f>SUMIFS($K$63:$K$139,G63:G139,"*Yes*",$B$63:$B$139,"*"&amp;$B$21&amp;"*")</f>
        <v>0</v>
      </c>
      <c r="E21" s="535">
        <f>SUMIFS($K$63:$K$139,H63:H139,"*Yes*",$B$63:$B$139,"*"&amp;$B$21&amp;"*")</f>
        <v>0</v>
      </c>
      <c r="F21" s="535">
        <f>SUMIFS($K$63:$K$139,I63:I139,"*Yes*",$B$63:$B$139,"*"&amp;$B$21&amp;"*")</f>
        <v>0</v>
      </c>
      <c r="G21" s="535">
        <f>SUMIFS($K$63:$K$139,J63:J139,"*Yes*",$B$63:$B$139,"*"&amp;$B$21&amp;"*")</f>
        <v>0</v>
      </c>
      <c r="H21" s="102">
        <f t="shared" ref="H21:H36" si="2">SUM(C21:G21)</f>
        <v>0</v>
      </c>
      <c r="I21" s="70"/>
      <c r="J21" s="665"/>
      <c r="K21" s="5"/>
      <c r="L21" s="5"/>
      <c r="M21" s="5"/>
      <c r="N21" s="5"/>
      <c r="O21" s="5"/>
      <c r="P21" s="5"/>
      <c r="Q21" s="5"/>
    </row>
    <row r="22" spans="2:17" ht="15.75" customHeight="1">
      <c r="B22" s="300" t="str">
        <f t="shared" ref="B22:B34" si="3">B44</f>
        <v>SBC Development</v>
      </c>
      <c r="C22" s="535">
        <f>SUMIFS($K$63:$K$139,F63:F139,"*Yes*",$B$63:$B$139,"*"&amp;$B$22&amp;"*")</f>
        <v>0</v>
      </c>
      <c r="D22" s="535">
        <f>SUMIFS($K$63:$K$139,G63:G139,"*Yes*",$B$63:$B$139,"*"&amp;$B$22&amp;"*")</f>
        <v>0</v>
      </c>
      <c r="E22" s="535">
        <f>SUMIFS($K$63:$K$139,H63:H139,"*Yes*",$B$63:$B$139,"*"&amp;$B$22&amp;"*")</f>
        <v>0</v>
      </c>
      <c r="F22" s="535">
        <f>SUMIFS($K$63:$K$139,I63:I139,"*Yes*",$B$63:$B$139,"*"&amp;$B$22&amp;"*")</f>
        <v>0</v>
      </c>
      <c r="G22" s="535">
        <f>SUMIFS($K$63:$K$139,J63:J139,"*Yes*",$B$63:$B$139,"*"&amp;$B$22&amp;"*")</f>
        <v>0</v>
      </c>
      <c r="H22" s="102">
        <f t="shared" si="2"/>
        <v>0</v>
      </c>
      <c r="I22" s="70"/>
      <c r="J22" s="665"/>
      <c r="K22" s="5"/>
      <c r="L22" s="5"/>
      <c r="M22" s="5"/>
      <c r="N22" s="5"/>
      <c r="O22" s="5"/>
      <c r="P22" s="5"/>
      <c r="Q22" s="5"/>
    </row>
    <row r="23" spans="2:17" ht="15.75" customHeight="1">
      <c r="B23" s="300" t="str">
        <f t="shared" si="3"/>
        <v>SBC Printing and Distribution</v>
      </c>
      <c r="C23" s="535">
        <f>SUMIFS($K$63:$K$139,F63:F139,"*Yes*",$B$63:$B$139,"*"&amp;$B$23&amp;"*")</f>
        <v>0</v>
      </c>
      <c r="D23" s="535">
        <f>SUMIFS($K$63:$K$139,G63:G139,"*Yes*",$B$63:$B$139,"*"&amp;$B$23&amp;"*")</f>
        <v>0</v>
      </c>
      <c r="E23" s="535">
        <f>SUMIFS($K$63:$K$139,H63:H139,"*Yes*",$B$63:$B$139,"*"&amp;$B$23&amp;"*")</f>
        <v>0</v>
      </c>
      <c r="F23" s="535">
        <f>SUMIFS($K$63:$K$139,I63:I139,"*Yes*",$B$63:$B$139,"*"&amp;$B$23&amp;"*")</f>
        <v>0</v>
      </c>
      <c r="G23" s="535">
        <f>SUMIFS($K$63:$K$139,J63:J139,"*Yes*",$B$63:$B$139,"*"&amp;$B$23&amp;"*")</f>
        <v>0</v>
      </c>
      <c r="H23" s="102">
        <f t="shared" si="2"/>
        <v>0</v>
      </c>
      <c r="I23" s="70"/>
      <c r="J23" s="665"/>
      <c r="K23" s="5"/>
      <c r="L23" s="5"/>
      <c r="M23" s="5"/>
      <c r="N23" s="5"/>
      <c r="O23" s="5"/>
      <c r="P23" s="5"/>
      <c r="Q23" s="5"/>
    </row>
    <row r="24" spans="2:17" ht="15.75" customHeight="1">
      <c r="B24" s="300" t="str">
        <f t="shared" si="3"/>
        <v>CSO/CBO Sessions</v>
      </c>
      <c r="C24" s="535">
        <f>SUMIFS($K$63:$K$139,F63:F139,"*Yes*",$B$63:$B$139,"*"&amp;$B$24&amp;"*")</f>
        <v>0</v>
      </c>
      <c r="D24" s="535">
        <f>SUMIFS($K$63:$K$139,G63:G139,"*Yes*",$B$63:$B$139,"*"&amp;$B$24&amp;"*")</f>
        <v>0</v>
      </c>
      <c r="E24" s="535">
        <f>SUMIFS($K$63:$K$139,H63:H139,"*Yes*",$B$63:$B$139,"*"&amp;$B$24&amp;"*")</f>
        <v>0</v>
      </c>
      <c r="F24" s="535">
        <f>SUMIFS($K$63:$K$139,I63:I139,"*Yes*",$B$63:$B$139,"*"&amp;$B$24&amp;"*")</f>
        <v>0</v>
      </c>
      <c r="G24" s="535">
        <f>SUMIFS($K$63:$K$139,J63:J139,"*Yes*",$B$63:$B$139,"*"&amp;$B$24&amp;"*")</f>
        <v>0</v>
      </c>
      <c r="H24" s="102">
        <f t="shared" si="2"/>
        <v>0</v>
      </c>
      <c r="I24" s="70"/>
      <c r="J24" s="665"/>
      <c r="K24" s="5"/>
      <c r="L24" s="5"/>
      <c r="M24" s="5"/>
      <c r="N24" s="5"/>
      <c r="O24" s="5"/>
      <c r="P24" s="5"/>
      <c r="Q24" s="5"/>
    </row>
    <row r="25" spans="2:17" ht="15.75" customHeight="1">
      <c r="B25" s="300" t="str">
        <f t="shared" si="3"/>
        <v>Radio/TV</v>
      </c>
      <c r="C25" s="535">
        <f>SUMIFS($K$63:$K$139,F63:F139,"*Yes*",$B$63:$B$139,"*"&amp;$B$25&amp;"*")</f>
        <v>0</v>
      </c>
      <c r="D25" s="535">
        <f>SUMIFS($K$63:$K$139,G63:G139,"*Yes*",$B$63:$B$139,"*"&amp;$B$25&amp;"*")</f>
        <v>0</v>
      </c>
      <c r="E25" s="535">
        <f>SUMIFS($K$63:$K$139,H63:H139,"*Yes*",$B$63:$B$139,"*"&amp;$B$25&amp;"*")</f>
        <v>0</v>
      </c>
      <c r="F25" s="535">
        <f>SUMIFS($K$63:$K$139,I63:I139,"*Yes*",$B$63:$B$139,"*"&amp;$B$25&amp;"*")</f>
        <v>0</v>
      </c>
      <c r="G25" s="535">
        <f>SUMIFS($K$63:$K$139,J63:J139,"*Yes*",$B$63:$B$139,"*"&amp;$B$25&amp;"*")</f>
        <v>0</v>
      </c>
      <c r="H25" s="102">
        <f t="shared" si="2"/>
        <v>0</v>
      </c>
      <c r="I25" s="70"/>
      <c r="J25" s="665"/>
      <c r="K25" s="5"/>
      <c r="L25" s="5"/>
      <c r="M25" s="5"/>
      <c r="N25" s="5"/>
      <c r="O25" s="5"/>
      <c r="P25" s="5"/>
      <c r="Q25" s="5"/>
    </row>
    <row r="26" spans="2:17" ht="15.75" customHeight="1">
      <c r="B26" s="300">
        <f t="shared" si="3"/>
        <v>0</v>
      </c>
      <c r="C26" s="535">
        <f>SUMIFS($K$63:$K$139,F63:F139,"*Yes*",$B$63:$B$139,"*"&amp;$B$26&amp;"*")</f>
        <v>0</v>
      </c>
      <c r="D26" s="535">
        <f>SUMIFS($K$63:$K$139,G63:G139,"*Yes*",$B$63:$B$139,"*"&amp;$B$26&amp;"*")</f>
        <v>0</v>
      </c>
      <c r="E26" s="535">
        <f>SUMIFS($K$63:$K$139,H63:H139,"*Yes*",$B$63:$B$139,"*"&amp;$B$26&amp;"*")</f>
        <v>0</v>
      </c>
      <c r="F26" s="535">
        <f>SUMIFS($K$63:$K$139,I63:I139,"*Yes*",$B$63:$B$139,"*"&amp;$B$26&amp;"*")</f>
        <v>0</v>
      </c>
      <c r="G26" s="535">
        <f>SUMIFS($K$63:$K$139,J63:J139,"*Yes*",$B$63:$B$139,"*"&amp;$B$26&amp;"*")</f>
        <v>0</v>
      </c>
      <c r="H26" s="102">
        <f t="shared" si="2"/>
        <v>0</v>
      </c>
      <c r="I26" s="70"/>
      <c r="J26" s="665"/>
      <c r="K26" s="5"/>
      <c r="L26" s="5"/>
      <c r="M26" s="5"/>
      <c r="N26" s="5"/>
      <c r="O26" s="5"/>
      <c r="P26" s="5"/>
      <c r="Q26" s="5"/>
    </row>
    <row r="27" spans="2:17" ht="15.75" customHeight="1">
      <c r="B27" s="300">
        <f t="shared" si="3"/>
        <v>0</v>
      </c>
      <c r="C27" s="535">
        <f>SUMIFS($K$63:$K$139,F63:F139,"*Yes*",$B$63:$B$139,"*"&amp;$B$27&amp;"*")</f>
        <v>0</v>
      </c>
      <c r="D27" s="535">
        <f>SUMIFS($K$63:$K$139,G63:G139,"*Yes*",$B$63:$B$139,"*"&amp;$B$27&amp;"*")</f>
        <v>0</v>
      </c>
      <c r="E27" s="535">
        <f>SUMIFS($K$63:$K$139,H63:H139,"*Yes*",$B$63:$B$139,"*"&amp;$B$27&amp;"*")</f>
        <v>0</v>
      </c>
      <c r="F27" s="535">
        <f>SUMIFS($K$63:$K$139,I63:I139,"*Yes*",$B$63:$B$139,"*"&amp;$B$27&amp;"*")</f>
        <v>0</v>
      </c>
      <c r="G27" s="535">
        <f>SUMIFS($K$63:$K$139,J63:J139,"*Yes*",$B$63:$B$139,"*"&amp;$B$27&amp;"*")</f>
        <v>0</v>
      </c>
      <c r="H27" s="102">
        <f t="shared" si="2"/>
        <v>0</v>
      </c>
      <c r="I27" s="70"/>
      <c r="J27" s="665"/>
      <c r="K27" s="5"/>
      <c r="L27" s="5"/>
      <c r="M27" s="5"/>
      <c r="N27" s="5"/>
      <c r="O27" s="5"/>
      <c r="P27" s="5"/>
      <c r="Q27" s="5"/>
    </row>
    <row r="28" spans="2:17" ht="15.75" customHeight="1">
      <c r="B28" s="300">
        <f t="shared" si="3"/>
        <v>0</v>
      </c>
      <c r="C28" s="535">
        <f>SUMIFS($K$63:$K$139,F63:F139,"*Yes*",$B$63:$B$139,"*"&amp;$B$28&amp;"*")</f>
        <v>0</v>
      </c>
      <c r="D28" s="535">
        <f>SUMIFS($K$63:$K$139,G63:G139,"*Yes*",$B$63:$B$139,"*"&amp;$B$28&amp;"*")</f>
        <v>0</v>
      </c>
      <c r="E28" s="535">
        <f>SUMIFS($K$63:$K$139,H63:H139,"*Yes*",$B$63:$B$139,"*"&amp;$B$28&amp;"*")</f>
        <v>0</v>
      </c>
      <c r="F28" s="535">
        <f>SUMIFS($K$63:$K$139,I63:I139,"*Yes*",$B$63:$B$139,"*"&amp;$B$28&amp;"*")</f>
        <v>0</v>
      </c>
      <c r="G28" s="535">
        <f>SUMIFS($K$63:$K$139,J63:J139,"*Yes*",$B$63:$B$139,"*"&amp;$B$28&amp;"*")</f>
        <v>0</v>
      </c>
      <c r="H28" s="102">
        <f t="shared" si="2"/>
        <v>0</v>
      </c>
      <c r="I28" s="70"/>
      <c r="J28" s="665"/>
      <c r="K28" s="5"/>
      <c r="L28" s="5"/>
      <c r="M28" s="5"/>
      <c r="N28" s="5"/>
      <c r="O28" s="5"/>
      <c r="P28" s="5"/>
      <c r="Q28" s="5"/>
    </row>
    <row r="29" spans="2:17" ht="15.75" customHeight="1">
      <c r="B29" s="300">
        <f t="shared" si="3"/>
        <v>0</v>
      </c>
      <c r="C29" s="535">
        <f>SUMIFS($K$63:$K$139,F63:F139,"*Yes*",$B$63:$B$139,"*"&amp;$B$29&amp;"*")</f>
        <v>0</v>
      </c>
      <c r="D29" s="535">
        <f>SUMIFS($K$63:$K$139,G63:G139,"*Yes*",$B$63:$B$139,"*"&amp;$B$29&amp;"*")</f>
        <v>0</v>
      </c>
      <c r="E29" s="535">
        <f>SUMIFS($K$63:$K$139,H63:H139,"*Yes*",$B$63:$B$139,"*"&amp;$B$29&amp;"*")</f>
        <v>0</v>
      </c>
      <c r="F29" s="535">
        <f>SUMIFS($K$63:$K$139,I63:I139,"*Yes*",$B$63:$B$139,"*"&amp;$B$29&amp;"*")</f>
        <v>0</v>
      </c>
      <c r="G29" s="535">
        <f>SUMIFS($K$63:$K$139,J63:J139,"*Yes*",$B$63:$B$139,"*"&amp;$B$29&amp;"*")</f>
        <v>0</v>
      </c>
      <c r="H29" s="102">
        <f t="shared" si="2"/>
        <v>0</v>
      </c>
      <c r="I29" s="70"/>
      <c r="J29" s="665"/>
      <c r="K29" s="5"/>
      <c r="L29" s="5"/>
      <c r="M29" s="5"/>
      <c r="N29" s="5"/>
      <c r="O29" s="5"/>
      <c r="P29" s="5"/>
      <c r="Q29" s="5"/>
    </row>
    <row r="30" spans="2:17" ht="15.75" customHeight="1">
      <c r="B30" s="300">
        <f t="shared" si="3"/>
        <v>0</v>
      </c>
      <c r="C30" s="535">
        <f>SUMIFS($K$63:$K$139,F63:F139,"*Yes*",$B$63:$B$139,"*"&amp;$B$30&amp;"*")</f>
        <v>0</v>
      </c>
      <c r="D30" s="535">
        <f>SUMIFS($K$63:$K$139,G63:G139,"*Yes*",$B$63:$B$139,"*"&amp;$B$30&amp;"*")</f>
        <v>0</v>
      </c>
      <c r="E30" s="535">
        <f>SUMIFS($K$63:$K$139,H63:H139,"*Yes*",$B$63:$B$139,"*"&amp;$B$30&amp;"*")</f>
        <v>0</v>
      </c>
      <c r="F30" s="535">
        <f>SUMIFS($K$63:$K$139,I63:I139,"*Yes*",$B$63:$B$139,"*"&amp;$B$30&amp;"*")</f>
        <v>0</v>
      </c>
      <c r="G30" s="535">
        <f>SUMIFS($K$63:$K$139,J63:J139,"*Yes*",$B$63:$B$139,"*"&amp;$B$30&amp;"*")</f>
        <v>0</v>
      </c>
      <c r="H30" s="102">
        <f t="shared" si="2"/>
        <v>0</v>
      </c>
      <c r="I30" s="70"/>
      <c r="J30" s="665"/>
      <c r="K30" s="5"/>
      <c r="L30" s="5"/>
      <c r="M30" s="5"/>
      <c r="N30" s="5"/>
      <c r="O30" s="5"/>
      <c r="P30" s="5"/>
      <c r="Q30" s="5"/>
    </row>
    <row r="31" spans="2:17" ht="15.75" customHeight="1">
      <c r="B31" s="300">
        <f t="shared" si="3"/>
        <v>0</v>
      </c>
      <c r="C31" s="535">
        <f>SUMIFS($K$63:$K$139,F63:F139,"*Yes*",$B$63:$B$139,"*"&amp;$B$31&amp;"*")</f>
        <v>0</v>
      </c>
      <c r="D31" s="535">
        <f>SUMIFS($K$63:$K$139,G63:G139,"*Yes*",$B$63:$B$139,"*"&amp;$B$31&amp;"*")</f>
        <v>0</v>
      </c>
      <c r="E31" s="535">
        <f>SUMIFS($K$63:$K$139,H63:H139,"*Yes*",$B$63:$B$139,"*"&amp;$B$31&amp;"*")</f>
        <v>0</v>
      </c>
      <c r="F31" s="535">
        <f>SUMIFS($K$63:$K$139,I63:I139,"*Yes*",$B$63:$B$139,"*"&amp;$B$31&amp;"*")</f>
        <v>0</v>
      </c>
      <c r="G31" s="535">
        <f>SUMIFS($K$63:$K$139,J63:J139,"*Yes*",$B$63:$B$139,"*"&amp;$B$31&amp;"*")</f>
        <v>0</v>
      </c>
      <c r="H31" s="102">
        <f t="shared" si="2"/>
        <v>0</v>
      </c>
      <c r="I31" s="70"/>
      <c r="J31" s="665"/>
      <c r="K31" s="5"/>
      <c r="L31" s="5"/>
      <c r="M31" s="5"/>
      <c r="N31" s="5"/>
      <c r="O31" s="5"/>
      <c r="P31" s="5"/>
      <c r="Q31" s="5"/>
    </row>
    <row r="32" spans="2:17" ht="15.75" customHeight="1">
      <c r="B32" s="300">
        <f t="shared" si="3"/>
        <v>0</v>
      </c>
      <c r="C32" s="535">
        <f>SUMIFS($K$63:$K$139,F63:F139,"*Yes*",$B$63:$B$139,"*"&amp;$B$32&amp;"*")</f>
        <v>0</v>
      </c>
      <c r="D32" s="535">
        <f>SUMIFS($K$63:$K$139,G63:G139,"*Yes*",$B$63:$B$139,"*"&amp;$B$32&amp;"*")</f>
        <v>0</v>
      </c>
      <c r="E32" s="535">
        <f>SUMIFS($K$63:$K$139,H63:H139,"*Yes*",$B$63:$B$139,"*"&amp;$B$32&amp;"*")</f>
        <v>0</v>
      </c>
      <c r="F32" s="535">
        <f>SUMIFS($K$63:$K$139,I63:I139,"*Yes*",$B$63:$B$139,"*"&amp;$B$32&amp;"*")</f>
        <v>0</v>
      </c>
      <c r="G32" s="535">
        <f>SUMIFS($K$63:$K$139,J63:J139,"*Yes*",$B$63:$B$139,"*"&amp;$B$32&amp;"*")</f>
        <v>0</v>
      </c>
      <c r="H32" s="102">
        <f t="shared" si="2"/>
        <v>0</v>
      </c>
      <c r="I32" s="70"/>
      <c r="J32" s="665"/>
      <c r="K32" s="5"/>
      <c r="L32" s="5"/>
      <c r="M32" s="5"/>
      <c r="N32" s="5"/>
      <c r="O32" s="5"/>
      <c r="P32" s="5"/>
      <c r="Q32" s="5"/>
    </row>
    <row r="33" spans="2:18" ht="15.75" customHeight="1">
      <c r="B33" s="300">
        <f t="shared" si="3"/>
        <v>0</v>
      </c>
      <c r="C33" s="535">
        <f>SUMIFS($K$63:$K$139,F63:F139,"*Yes*",$B$63:$B$139,"*"&amp;$B$33&amp;"*")</f>
        <v>0</v>
      </c>
      <c r="D33" s="535">
        <f>SUMIFS($K$63:$K$139,G63:G139,"*Yes*",$B$63:$B$139,"*"&amp;$B$33&amp;"*")</f>
        <v>0</v>
      </c>
      <c r="E33" s="535">
        <f>SUMIFS($K$63:$K$139,H63:H139,"*Yes*",$B$63:$B$139,"*"&amp;$B$33&amp;"*")</f>
        <v>0</v>
      </c>
      <c r="F33" s="535">
        <f>SUMIFS($K$63:$K$139,I63:I139,"*Yes*",$B$63:$B$139,"*"&amp;$B$33&amp;"*")</f>
        <v>0</v>
      </c>
      <c r="G33" s="535">
        <f>SUMIFS($K$63:$K$139,J63:J139,"*Yes*",$B$63:$B$139,"*"&amp;$B$33&amp;"*")</f>
        <v>0</v>
      </c>
      <c r="H33" s="102">
        <f t="shared" si="2"/>
        <v>0</v>
      </c>
      <c r="I33" s="70"/>
      <c r="J33" s="665"/>
      <c r="K33" s="5"/>
      <c r="L33" s="5"/>
      <c r="M33" s="5"/>
      <c r="N33" s="5"/>
      <c r="O33" s="5"/>
      <c r="P33" s="5"/>
      <c r="Q33" s="5"/>
      <c r="R33" s="507"/>
    </row>
    <row r="34" spans="2:18" ht="15.75" customHeight="1">
      <c r="B34" s="300">
        <f t="shared" si="3"/>
        <v>0</v>
      </c>
      <c r="C34" s="535">
        <f>SUMIFS($K$63:$K$139,F63:F139,"*Yes*",$B$63:$B$139,"*"&amp;$B$34&amp;"*")</f>
        <v>0</v>
      </c>
      <c r="D34" s="535">
        <f>SUMIFS($K$63:$K$139,G63:G139,"*Yes*",$B$63:$B$139,"*"&amp;$B$34&amp;"*")</f>
        <v>0</v>
      </c>
      <c r="E34" s="535">
        <f>SUMIFS($K$63:$K$139,H63:H139,"*Yes*",$B$63:$B$139,"*"&amp;$B$34&amp;"*")</f>
        <v>0</v>
      </c>
      <c r="F34" s="535">
        <f>SUMIFS($K$63:$K$139,I63:I139,"*Yes*",$B$63:$B$139,"*"&amp;$B$34&amp;"*")</f>
        <v>0</v>
      </c>
      <c r="G34" s="535">
        <f>SUMIFS($K$63:$K$139,J63:J139,"*Yes*",$B$63:$B$139,"*"&amp;$B$34&amp;"*")</f>
        <v>0</v>
      </c>
      <c r="H34" s="102">
        <f t="shared" si="2"/>
        <v>0</v>
      </c>
      <c r="I34" s="70"/>
      <c r="J34" s="665"/>
      <c r="K34" s="5"/>
      <c r="L34" s="5"/>
      <c r="M34" s="5"/>
      <c r="N34" s="5"/>
      <c r="O34" s="5"/>
      <c r="P34" s="5"/>
      <c r="Q34" s="5"/>
      <c r="R34" s="507"/>
    </row>
    <row r="35" spans="2:18" ht="15.75" customHeight="1">
      <c r="B35" s="300">
        <f>B57</f>
        <v>0</v>
      </c>
      <c r="C35" s="535">
        <f>SUMIFS($K$63:$K$139,F63:F139,"*Yes*",$B$63:$B$139,"*"&amp;$B$35&amp;"*")</f>
        <v>0</v>
      </c>
      <c r="D35" s="535">
        <f>SUMIFS($K$63:$K$139,G63:G139,"*Yes*",$B$63:$B$139,"*"&amp;$B$35&amp;"*")</f>
        <v>0</v>
      </c>
      <c r="E35" s="535">
        <f>SUMIFS($K$63:$K$139,H63:H139,"*Yes*",$B$63:$B$139,"*"&amp;$B$35&amp;"*")</f>
        <v>0</v>
      </c>
      <c r="F35" s="535">
        <f>SUMIFS($K$63:$K$139,I63:I139,"*Yes*",$B$63:$B$139,"*"&amp;$B$35&amp;"*")</f>
        <v>0</v>
      </c>
      <c r="G35" s="535">
        <f>SUMIFS($K$63:$K$139,J63:J139,"*Yes*",$B$63:$B$139,"*"&amp;$B$35&amp;"*")</f>
        <v>0</v>
      </c>
      <c r="H35" s="102">
        <f t="shared" si="2"/>
        <v>0</v>
      </c>
      <c r="I35" s="70"/>
      <c r="J35" s="665"/>
      <c r="K35" s="5"/>
      <c r="L35" s="5"/>
      <c r="M35" s="5"/>
      <c r="N35" s="5"/>
      <c r="O35" s="5"/>
      <c r="P35" s="5"/>
      <c r="Q35" s="5"/>
      <c r="R35" s="507"/>
    </row>
    <row r="36" spans="2:18" ht="15.75" customHeight="1">
      <c r="B36" s="300" t="str">
        <f>B58</f>
        <v>Other Activities</v>
      </c>
      <c r="C36" s="535">
        <f>SUMIFS($K$63:$K$139,F63:F139,"*Yes*",$B$63:$B$139,"*"&amp;$B$36&amp;"*")</f>
        <v>0</v>
      </c>
      <c r="D36" s="535">
        <f>SUMIFS($K$63:$K$139,G63:G139,"*Yes*",$B$63:$B$139,"*"&amp;$B$36&amp;"*")</f>
        <v>0</v>
      </c>
      <c r="E36" s="535">
        <f>SUMIFS($K$63:$K$139,H63:H139,"*Yes*",$B$63:$B$139,"*"&amp;$B$36&amp;"*")</f>
        <v>0</v>
      </c>
      <c r="F36" s="535">
        <f>SUMIFS($K$63:$K$139,I63:I139,"*Yes*",$B$63:$B$139,"*"&amp;$B$36&amp;"*")</f>
        <v>0</v>
      </c>
      <c r="G36" s="535">
        <f>SUMIFS($K$63:$K$139,J63:J139,"*Yes*",$B$63:$B$139,"*"&amp;$B$36&amp;"*")</f>
        <v>0</v>
      </c>
      <c r="H36" s="102">
        <f t="shared" si="2"/>
        <v>0</v>
      </c>
      <c r="I36" s="70"/>
      <c r="J36" s="665"/>
      <c r="K36" s="5"/>
      <c r="L36" s="5"/>
      <c r="M36" s="5"/>
      <c r="N36" s="5"/>
      <c r="O36" s="5"/>
      <c r="P36" s="5"/>
      <c r="Q36" s="5"/>
      <c r="R36" s="507"/>
    </row>
    <row r="37" spans="2:18">
      <c r="B37" s="166"/>
      <c r="C37" s="167"/>
      <c r="D37" s="167"/>
      <c r="E37" s="167"/>
      <c r="F37" s="507"/>
      <c r="G37" s="507"/>
      <c r="H37" s="507"/>
      <c r="I37" s="507"/>
      <c r="J37" s="507"/>
      <c r="K37" s="507"/>
      <c r="L37" s="507"/>
      <c r="M37" s="507"/>
      <c r="N37" s="507"/>
      <c r="O37" s="507"/>
      <c r="P37" s="507"/>
      <c r="Q37" s="507"/>
      <c r="R37" s="507"/>
    </row>
    <row r="38" spans="2:18" ht="21">
      <c r="B38" s="88" t="str">
        <f>B3&amp;" Cost Inputs"</f>
        <v>Demand Generation  Cost Inputs</v>
      </c>
      <c r="C38" s="84"/>
      <c r="D38" s="526"/>
      <c r="E38" s="85"/>
      <c r="F38" s="85"/>
      <c r="G38" s="85"/>
      <c r="H38" s="85"/>
      <c r="I38" s="85"/>
      <c r="J38" s="85"/>
      <c r="K38" s="507"/>
      <c r="L38" s="507"/>
      <c r="M38" s="507"/>
      <c r="N38" s="507"/>
      <c r="O38" s="507"/>
      <c r="P38" s="507"/>
      <c r="Q38" s="507"/>
      <c r="R38" s="507"/>
    </row>
    <row r="39" spans="2:18">
      <c r="B39" s="166"/>
      <c r="C39" s="167"/>
      <c r="D39" s="167"/>
      <c r="E39" s="167"/>
      <c r="F39" s="507"/>
      <c r="G39" s="507"/>
      <c r="H39" s="507"/>
      <c r="I39" s="507"/>
      <c r="J39" s="507"/>
      <c r="K39" s="507"/>
      <c r="L39" s="507"/>
      <c r="M39" s="507"/>
      <c r="N39" s="507"/>
      <c r="O39" s="507"/>
      <c r="P39" s="507"/>
      <c r="Q39" s="507"/>
      <c r="R39" s="507"/>
    </row>
    <row r="40" spans="2:18" ht="35.25" customHeight="1">
      <c r="B40" s="559" t="s">
        <v>328</v>
      </c>
      <c r="C40" s="170"/>
      <c r="D40" s="170"/>
      <c r="E40" s="527"/>
      <c r="F40" s="87"/>
      <c r="G40" s="87"/>
      <c r="H40" s="87"/>
      <c r="I40" s="5"/>
      <c r="J40" s="5"/>
      <c r="K40" s="5"/>
      <c r="L40" s="5"/>
      <c r="M40" s="5"/>
      <c r="N40" s="5"/>
      <c r="O40" s="5"/>
      <c r="P40" s="5"/>
      <c r="Q40" s="5"/>
      <c r="R40" s="507"/>
    </row>
    <row r="41" spans="2:18" ht="66.75" customHeight="1">
      <c r="B41" s="459" t="s">
        <v>329</v>
      </c>
      <c r="C41" s="459" t="s">
        <v>330</v>
      </c>
      <c r="D41" s="170"/>
      <c r="E41" s="524"/>
      <c r="F41" s="73"/>
      <c r="G41" s="73"/>
      <c r="H41" s="73"/>
      <c r="I41" s="73"/>
      <c r="J41" s="73"/>
      <c r="K41" s="73"/>
      <c r="L41" s="73"/>
      <c r="M41" s="73"/>
      <c r="N41" s="73"/>
      <c r="O41" s="73"/>
      <c r="P41" s="73"/>
      <c r="Q41" s="73"/>
      <c r="R41" s="61"/>
    </row>
    <row r="42" spans="2:18" s="64" customFormat="1" ht="13">
      <c r="B42" s="460" t="s">
        <v>242</v>
      </c>
      <c r="C42" s="462" t="s">
        <v>331</v>
      </c>
      <c r="D42" s="171"/>
      <c r="E42" s="63"/>
      <c r="F42" s="62"/>
      <c r="N42" s="62"/>
      <c r="O42" s="62"/>
      <c r="P42" s="62"/>
      <c r="Q42" s="62"/>
      <c r="R42" s="65"/>
    </row>
    <row r="43" spans="2:18" s="64" customFormat="1" ht="13">
      <c r="B43" s="461" t="s">
        <v>332</v>
      </c>
      <c r="C43" s="463" t="s">
        <v>333</v>
      </c>
      <c r="D43" s="172"/>
      <c r="F43" s="62"/>
      <c r="N43" s="62"/>
      <c r="O43" s="62"/>
      <c r="P43" s="62"/>
      <c r="Q43" s="62"/>
      <c r="R43" s="65"/>
    </row>
    <row r="44" spans="2:18" s="64" customFormat="1" ht="13">
      <c r="B44" s="461" t="s">
        <v>334</v>
      </c>
      <c r="C44" s="463" t="s">
        <v>335</v>
      </c>
      <c r="D44" s="172"/>
      <c r="E44" s="63"/>
      <c r="F44" s="62"/>
      <c r="N44" s="62"/>
      <c r="O44" s="62"/>
      <c r="P44" s="62"/>
      <c r="Q44" s="62"/>
      <c r="R44" s="65"/>
    </row>
    <row r="45" spans="2:18" s="64" customFormat="1" ht="13">
      <c r="B45" s="461" t="s">
        <v>336</v>
      </c>
      <c r="C45" s="463" t="s">
        <v>337</v>
      </c>
      <c r="D45" s="172"/>
      <c r="E45" s="63"/>
      <c r="F45" s="62"/>
      <c r="N45" s="62"/>
      <c r="O45" s="62"/>
      <c r="P45" s="62"/>
      <c r="Q45" s="62"/>
      <c r="R45" s="65"/>
    </row>
    <row r="46" spans="2:18" s="64" customFormat="1" ht="13">
      <c r="B46" s="461" t="s">
        <v>338</v>
      </c>
      <c r="C46" s="463" t="s">
        <v>339</v>
      </c>
      <c r="D46" s="172"/>
      <c r="E46" s="63"/>
      <c r="F46" s="62"/>
      <c r="N46" s="62"/>
      <c r="O46" s="62"/>
      <c r="P46" s="62"/>
      <c r="Q46" s="62"/>
      <c r="R46" s="65"/>
    </row>
    <row r="47" spans="2:18" s="64" customFormat="1" ht="13">
      <c r="B47" s="461" t="s">
        <v>340</v>
      </c>
      <c r="C47" s="463" t="s">
        <v>341</v>
      </c>
      <c r="D47" s="172"/>
      <c r="E47" s="63"/>
      <c r="F47" s="62"/>
      <c r="N47" s="62"/>
      <c r="O47" s="62"/>
      <c r="P47" s="62"/>
      <c r="Q47" s="62"/>
      <c r="R47" s="65"/>
    </row>
    <row r="48" spans="2:18" s="64" customFormat="1" ht="15" customHeight="1">
      <c r="B48" s="461"/>
      <c r="C48" s="463"/>
      <c r="D48" s="172"/>
      <c r="E48" s="63"/>
      <c r="F48" s="62"/>
      <c r="N48" s="62"/>
      <c r="O48" s="62"/>
      <c r="P48" s="62"/>
      <c r="Q48" s="62"/>
      <c r="R48" s="65"/>
    </row>
    <row r="49" spans="2:18" s="64" customFormat="1" ht="15" customHeight="1">
      <c r="B49" s="461"/>
      <c r="C49" s="463"/>
      <c r="D49" s="172"/>
      <c r="E49" s="63"/>
      <c r="F49" s="62"/>
      <c r="N49" s="62"/>
      <c r="O49" s="62"/>
      <c r="P49" s="62"/>
      <c r="Q49" s="62"/>
      <c r="R49" s="65"/>
    </row>
    <row r="50" spans="2:18" s="64" customFormat="1" ht="15" customHeight="1">
      <c r="B50" s="461"/>
      <c r="C50" s="463"/>
      <c r="D50" s="172"/>
      <c r="E50" s="63"/>
      <c r="F50" s="62"/>
      <c r="N50" s="62"/>
      <c r="O50" s="62"/>
      <c r="P50" s="62"/>
      <c r="Q50" s="62"/>
      <c r="R50" s="65"/>
    </row>
    <row r="51" spans="2:18" s="64" customFormat="1" ht="15" customHeight="1">
      <c r="B51" s="461"/>
      <c r="C51" s="463"/>
      <c r="D51" s="172"/>
      <c r="E51" s="63"/>
      <c r="F51" s="62"/>
      <c r="N51" s="62"/>
      <c r="O51" s="62"/>
      <c r="P51" s="62"/>
      <c r="Q51" s="62"/>
      <c r="R51" s="65"/>
    </row>
    <row r="52" spans="2:18" s="64" customFormat="1" ht="15" customHeight="1">
      <c r="B52" s="461"/>
      <c r="C52" s="463"/>
      <c r="D52" s="172"/>
      <c r="E52" s="63"/>
      <c r="F52" s="62"/>
      <c r="N52" s="62"/>
      <c r="O52" s="62"/>
      <c r="P52" s="62"/>
      <c r="Q52" s="62"/>
      <c r="R52" s="65"/>
    </row>
    <row r="53" spans="2:18" s="64" customFormat="1" ht="15" customHeight="1">
      <c r="B53" s="461"/>
      <c r="C53" s="463"/>
      <c r="D53" s="172"/>
      <c r="E53" s="63"/>
      <c r="F53" s="62"/>
      <c r="N53" s="62"/>
      <c r="O53" s="62"/>
      <c r="P53" s="62"/>
      <c r="Q53" s="62"/>
      <c r="R53" s="65"/>
    </row>
    <row r="54" spans="2:18" s="64" customFormat="1" ht="15" customHeight="1">
      <c r="B54" s="461"/>
      <c r="C54" s="463"/>
      <c r="D54" s="172"/>
      <c r="E54" s="63"/>
      <c r="F54" s="62"/>
      <c r="N54" s="62"/>
      <c r="O54" s="62"/>
      <c r="P54" s="62"/>
      <c r="Q54" s="62"/>
      <c r="R54" s="65"/>
    </row>
    <row r="55" spans="2:18" s="64" customFormat="1" ht="15" customHeight="1">
      <c r="B55" s="461"/>
      <c r="C55" s="463"/>
      <c r="D55" s="172"/>
      <c r="E55" s="63"/>
      <c r="F55" s="62"/>
      <c r="N55" s="62"/>
      <c r="O55" s="62"/>
      <c r="P55" s="62"/>
      <c r="Q55" s="62"/>
      <c r="R55" s="65"/>
    </row>
    <row r="56" spans="2:18" s="64" customFormat="1" ht="15" customHeight="1">
      <c r="B56" s="461"/>
      <c r="C56" s="463"/>
      <c r="D56" s="172"/>
      <c r="E56" s="63"/>
      <c r="F56" s="62"/>
      <c r="N56" s="62"/>
      <c r="O56" s="62"/>
      <c r="P56" s="62"/>
      <c r="Q56" s="62"/>
      <c r="R56" s="65"/>
    </row>
    <row r="57" spans="2:18" s="64" customFormat="1" ht="15" customHeight="1">
      <c r="B57" s="461"/>
      <c r="C57" s="463"/>
      <c r="D57" s="172"/>
      <c r="E57" s="63"/>
      <c r="F57" s="62"/>
      <c r="N57" s="62"/>
      <c r="O57" s="62"/>
      <c r="P57" s="62"/>
      <c r="Q57" s="62"/>
      <c r="R57" s="65"/>
    </row>
    <row r="58" spans="2:18" s="64" customFormat="1" ht="16" customHeight="1">
      <c r="B58" s="461" t="s">
        <v>239</v>
      </c>
      <c r="C58" s="463" t="s">
        <v>342</v>
      </c>
      <c r="D58" s="386" t="s">
        <v>343</v>
      </c>
      <c r="E58" s="63"/>
      <c r="F58" s="62"/>
      <c r="N58" s="62"/>
      <c r="O58" s="62"/>
      <c r="P58" s="62"/>
      <c r="Q58" s="62"/>
      <c r="R58" s="65"/>
    </row>
    <row r="59" spans="2:18" s="50" customFormat="1" ht="13">
      <c r="B59" s="49"/>
      <c r="E59" s="51"/>
      <c r="F59" s="62"/>
      <c r="G59" s="62"/>
      <c r="H59" s="62"/>
      <c r="I59" s="62"/>
      <c r="J59" s="62"/>
      <c r="K59" s="62"/>
      <c r="L59" s="62"/>
      <c r="M59" s="62"/>
      <c r="N59" s="62"/>
      <c r="O59" s="62"/>
      <c r="P59" s="62"/>
      <c r="Q59" s="62"/>
      <c r="R59" s="62"/>
    </row>
    <row r="60" spans="2:18" s="50" customFormat="1" ht="18.5">
      <c r="B60" s="157" t="s">
        <v>344</v>
      </c>
      <c r="D60" s="51"/>
      <c r="E60" s="62"/>
    </row>
    <row r="61" spans="2:18" ht="11.25" customHeight="1">
      <c r="B61" s="14"/>
      <c r="C61" s="507"/>
      <c r="D61" s="524"/>
      <c r="E61" s="68"/>
      <c r="F61" s="507"/>
      <c r="G61" s="507"/>
      <c r="H61" s="507"/>
      <c r="I61" s="507"/>
      <c r="J61" s="507"/>
      <c r="K61" s="507"/>
      <c r="L61" s="507"/>
      <c r="M61" s="507"/>
      <c r="N61" s="507"/>
      <c r="O61" s="507"/>
      <c r="P61" s="507"/>
      <c r="Q61" s="507"/>
      <c r="R61" s="507"/>
    </row>
    <row r="62" spans="2:18" s="67" customFormat="1" ht="32.9" customHeight="1">
      <c r="B62" s="302" t="s">
        <v>345</v>
      </c>
      <c r="C62" s="302" t="s">
        <v>331</v>
      </c>
      <c r="D62" s="66" t="s">
        <v>243</v>
      </c>
      <c r="E62" s="66" t="s">
        <v>55</v>
      </c>
      <c r="F62" s="66" t="s">
        <v>59</v>
      </c>
      <c r="G62" s="66" t="s">
        <v>208</v>
      </c>
      <c r="H62" s="66" t="s">
        <v>209</v>
      </c>
      <c r="I62" s="66" t="s">
        <v>210</v>
      </c>
      <c r="J62" s="66" t="s">
        <v>211</v>
      </c>
      <c r="K62" s="66" t="str">
        <f>"Cost (USD)"</f>
        <v>Cost (USD)</v>
      </c>
    </row>
    <row r="63" spans="2:18">
      <c r="B63" s="304"/>
      <c r="C63" s="304"/>
      <c r="D63" s="178"/>
      <c r="E63" s="72"/>
      <c r="F63" s="72"/>
      <c r="G63" s="72"/>
      <c r="H63" s="72"/>
      <c r="I63" s="72"/>
      <c r="J63" s="72"/>
      <c r="K63" s="267"/>
      <c r="L63" s="507"/>
      <c r="M63" s="507"/>
      <c r="N63" s="507"/>
      <c r="O63" s="507"/>
      <c r="P63" s="507"/>
      <c r="Q63" s="507"/>
      <c r="R63" s="507"/>
    </row>
    <row r="64" spans="2:18">
      <c r="B64" s="304"/>
      <c r="C64" s="304"/>
      <c r="D64" s="178"/>
      <c r="E64" s="72"/>
      <c r="F64" s="72"/>
      <c r="G64" s="72"/>
      <c r="H64" s="72"/>
      <c r="I64" s="72"/>
      <c r="J64" s="72"/>
      <c r="K64" s="267"/>
      <c r="L64" s="507"/>
      <c r="M64" s="507"/>
      <c r="N64" s="507"/>
      <c r="O64" s="507"/>
      <c r="P64" s="507"/>
      <c r="Q64" s="507"/>
      <c r="R64" s="507"/>
    </row>
    <row r="65" spans="2:11">
      <c r="B65" s="304"/>
      <c r="C65" s="304"/>
      <c r="D65" s="178"/>
      <c r="E65" s="72"/>
      <c r="F65" s="72"/>
      <c r="G65" s="72"/>
      <c r="H65" s="72"/>
      <c r="I65" s="72"/>
      <c r="J65" s="72"/>
      <c r="K65" s="267"/>
    </row>
    <row r="66" spans="2:11">
      <c r="B66" s="304"/>
      <c r="C66" s="304"/>
      <c r="D66" s="178"/>
      <c r="E66" s="72"/>
      <c r="F66" s="72"/>
      <c r="G66" s="72"/>
      <c r="H66" s="72"/>
      <c r="I66" s="72"/>
      <c r="J66" s="72"/>
      <c r="K66" s="267"/>
    </row>
    <row r="67" spans="2:11">
      <c r="B67" s="304"/>
      <c r="C67" s="304"/>
      <c r="D67" s="178"/>
      <c r="E67" s="72"/>
      <c r="F67" s="72"/>
      <c r="G67" s="72"/>
      <c r="H67" s="72"/>
      <c r="I67" s="72"/>
      <c r="J67" s="72"/>
      <c r="K67" s="267"/>
    </row>
    <row r="68" spans="2:11">
      <c r="B68" s="303"/>
      <c r="C68" s="304"/>
      <c r="D68" s="178"/>
      <c r="E68" s="72"/>
      <c r="F68" s="72"/>
      <c r="G68" s="72"/>
      <c r="H68" s="72"/>
      <c r="I68" s="72"/>
      <c r="J68" s="72"/>
      <c r="K68" s="267"/>
    </row>
    <row r="69" spans="2:11">
      <c r="B69" s="178"/>
      <c r="C69" s="304"/>
      <c r="D69" s="178"/>
      <c r="E69" s="72"/>
      <c r="F69" s="72"/>
      <c r="G69" s="72"/>
      <c r="H69" s="72"/>
      <c r="I69" s="72"/>
      <c r="J69" s="72"/>
      <c r="K69" s="267"/>
    </row>
    <row r="70" spans="2:11">
      <c r="B70" s="178"/>
      <c r="C70" s="304"/>
      <c r="D70" s="178"/>
      <c r="E70" s="72"/>
      <c r="F70" s="72"/>
      <c r="G70" s="72"/>
      <c r="H70" s="72"/>
      <c r="I70" s="72"/>
      <c r="J70" s="72"/>
      <c r="K70" s="267"/>
    </row>
    <row r="71" spans="2:11">
      <c r="B71" s="178"/>
      <c r="C71" s="304"/>
      <c r="D71" s="178"/>
      <c r="E71" s="72"/>
      <c r="F71" s="72"/>
      <c r="G71" s="72"/>
      <c r="H71" s="72"/>
      <c r="I71" s="72"/>
      <c r="J71" s="72"/>
      <c r="K71" s="267"/>
    </row>
    <row r="72" spans="2:11">
      <c r="B72" s="178"/>
      <c r="C72" s="304"/>
      <c r="D72" s="178"/>
      <c r="E72" s="72"/>
      <c r="F72" s="72"/>
      <c r="G72" s="72"/>
      <c r="H72" s="72"/>
      <c r="I72" s="72"/>
      <c r="J72" s="72"/>
      <c r="K72" s="267"/>
    </row>
    <row r="73" spans="2:11">
      <c r="B73" s="178"/>
      <c r="C73" s="304"/>
      <c r="D73" s="178"/>
      <c r="E73" s="72"/>
      <c r="F73" s="72"/>
      <c r="G73" s="72"/>
      <c r="H73" s="72"/>
      <c r="I73" s="72"/>
      <c r="J73" s="72"/>
      <c r="K73" s="267"/>
    </row>
    <row r="74" spans="2:11">
      <c r="B74" s="178"/>
      <c r="C74" s="304"/>
      <c r="D74" s="178"/>
      <c r="E74" s="72"/>
      <c r="F74" s="72"/>
      <c r="G74" s="72"/>
      <c r="H74" s="72"/>
      <c r="I74" s="72"/>
      <c r="J74" s="72"/>
      <c r="K74" s="267"/>
    </row>
    <row r="75" spans="2:11">
      <c r="B75" s="178"/>
      <c r="C75" s="304"/>
      <c r="D75" s="178"/>
      <c r="E75" s="72"/>
      <c r="F75" s="72"/>
      <c r="G75" s="72"/>
      <c r="H75" s="72"/>
      <c r="I75" s="72"/>
      <c r="J75" s="72"/>
      <c r="K75" s="267"/>
    </row>
    <row r="76" spans="2:11">
      <c r="B76" s="178"/>
      <c r="C76" s="304"/>
      <c r="D76" s="178"/>
      <c r="E76" s="72"/>
      <c r="F76" s="72"/>
      <c r="G76" s="72"/>
      <c r="H76" s="72"/>
      <c r="I76" s="72"/>
      <c r="J76" s="72"/>
      <c r="K76" s="267"/>
    </row>
    <row r="77" spans="2:11">
      <c r="B77" s="178"/>
      <c r="C77" s="304"/>
      <c r="D77" s="178"/>
      <c r="E77" s="72"/>
      <c r="F77" s="72"/>
      <c r="G77" s="72"/>
      <c r="H77" s="72"/>
      <c r="I77" s="72"/>
      <c r="J77" s="72"/>
      <c r="K77" s="267"/>
    </row>
    <row r="78" spans="2:11">
      <c r="B78" s="178"/>
      <c r="C78" s="304"/>
      <c r="D78" s="178"/>
      <c r="E78" s="72"/>
      <c r="F78" s="72"/>
      <c r="G78" s="72"/>
      <c r="H78" s="72"/>
      <c r="I78" s="72"/>
      <c r="J78" s="72"/>
      <c r="K78" s="267"/>
    </row>
    <row r="79" spans="2:11">
      <c r="B79" s="178"/>
      <c r="C79" s="304"/>
      <c r="D79" s="178"/>
      <c r="E79" s="72"/>
      <c r="F79" s="72"/>
      <c r="G79" s="72"/>
      <c r="H79" s="72"/>
      <c r="I79" s="72"/>
      <c r="J79" s="72"/>
      <c r="K79" s="267"/>
    </row>
    <row r="80" spans="2:11">
      <c r="B80" s="178"/>
      <c r="C80" s="304"/>
      <c r="D80" s="178"/>
      <c r="E80" s="72"/>
      <c r="F80" s="72"/>
      <c r="G80" s="72"/>
      <c r="H80" s="72"/>
      <c r="I80" s="72"/>
      <c r="J80" s="72"/>
      <c r="K80" s="267"/>
    </row>
    <row r="81" spans="2:11">
      <c r="B81" s="178"/>
      <c r="C81" s="304"/>
      <c r="D81" s="178"/>
      <c r="E81" s="72"/>
      <c r="F81" s="72"/>
      <c r="G81" s="72"/>
      <c r="H81" s="72"/>
      <c r="I81" s="72"/>
      <c r="J81" s="72"/>
      <c r="K81" s="267"/>
    </row>
    <row r="82" spans="2:11">
      <c r="B82" s="178"/>
      <c r="C82" s="304"/>
      <c r="D82" s="178"/>
      <c r="E82" s="72"/>
      <c r="F82" s="72"/>
      <c r="G82" s="72"/>
      <c r="H82" s="72"/>
      <c r="I82" s="72"/>
      <c r="J82" s="72"/>
      <c r="K82" s="267"/>
    </row>
    <row r="83" spans="2:11">
      <c r="B83" s="178"/>
      <c r="C83" s="304"/>
      <c r="D83" s="178"/>
      <c r="E83" s="72"/>
      <c r="F83" s="72"/>
      <c r="G83" s="72"/>
      <c r="H83" s="72"/>
      <c r="I83" s="72"/>
      <c r="J83" s="72"/>
      <c r="K83" s="267"/>
    </row>
    <row r="84" spans="2:11">
      <c r="B84" s="178"/>
      <c r="C84" s="304"/>
      <c r="D84" s="178"/>
      <c r="E84" s="72"/>
      <c r="F84" s="72"/>
      <c r="G84" s="72"/>
      <c r="H84" s="72"/>
      <c r="I84" s="72"/>
      <c r="J84" s="72"/>
      <c r="K84" s="267"/>
    </row>
    <row r="85" spans="2:11">
      <c r="B85" s="178"/>
      <c r="C85" s="304"/>
      <c r="D85" s="178"/>
      <c r="E85" s="72"/>
      <c r="F85" s="72"/>
      <c r="G85" s="72"/>
      <c r="H85" s="72"/>
      <c r="I85" s="72"/>
      <c r="J85" s="72"/>
      <c r="K85" s="267"/>
    </row>
    <row r="86" spans="2:11">
      <c r="B86" s="178"/>
      <c r="C86" s="304"/>
      <c r="D86" s="178"/>
      <c r="E86" s="72"/>
      <c r="F86" s="72"/>
      <c r="G86" s="72"/>
      <c r="H86" s="72"/>
      <c r="I86" s="72"/>
      <c r="J86" s="72"/>
      <c r="K86" s="267"/>
    </row>
    <row r="87" spans="2:11">
      <c r="B87" s="178"/>
      <c r="C87" s="304"/>
      <c r="D87" s="178"/>
      <c r="E87" s="72"/>
      <c r="F87" s="72"/>
      <c r="G87" s="72"/>
      <c r="H87" s="72"/>
      <c r="I87" s="72"/>
      <c r="J87" s="72"/>
      <c r="K87" s="267"/>
    </row>
    <row r="88" spans="2:11">
      <c r="B88" s="178"/>
      <c r="C88" s="304"/>
      <c r="D88" s="178"/>
      <c r="E88" s="72"/>
      <c r="F88" s="72"/>
      <c r="G88" s="72"/>
      <c r="H88" s="72"/>
      <c r="I88" s="72"/>
      <c r="J88" s="72"/>
      <c r="K88" s="267"/>
    </row>
    <row r="89" spans="2:11">
      <c r="B89" s="178"/>
      <c r="C89" s="304"/>
      <c r="D89" s="178"/>
      <c r="E89" s="72"/>
      <c r="F89" s="72"/>
      <c r="G89" s="72"/>
      <c r="H89" s="72"/>
      <c r="I89" s="72"/>
      <c r="J89" s="72"/>
      <c r="K89" s="267"/>
    </row>
    <row r="90" spans="2:11">
      <c r="B90" s="178"/>
      <c r="C90" s="304"/>
      <c r="D90" s="178"/>
      <c r="E90" s="72"/>
      <c r="F90" s="72"/>
      <c r="G90" s="72"/>
      <c r="H90" s="72"/>
      <c r="I90" s="72"/>
      <c r="J90" s="72"/>
      <c r="K90" s="267"/>
    </row>
    <row r="91" spans="2:11">
      <c r="B91" s="178"/>
      <c r="C91" s="304"/>
      <c r="D91" s="178"/>
      <c r="E91" s="72"/>
      <c r="F91" s="72"/>
      <c r="G91" s="72"/>
      <c r="H91" s="72"/>
      <c r="I91" s="72"/>
      <c r="J91" s="72"/>
      <c r="K91" s="267"/>
    </row>
    <row r="92" spans="2:11">
      <c r="B92" s="178"/>
      <c r="C92" s="304"/>
      <c r="D92" s="178"/>
      <c r="E92" s="72"/>
      <c r="F92" s="72"/>
      <c r="G92" s="72"/>
      <c r="H92" s="72"/>
      <c r="I92" s="72"/>
      <c r="J92" s="72"/>
      <c r="K92" s="267"/>
    </row>
    <row r="93" spans="2:11">
      <c r="B93" s="178"/>
      <c r="C93" s="304"/>
      <c r="D93" s="178"/>
      <c r="E93" s="72"/>
      <c r="F93" s="72"/>
      <c r="G93" s="72"/>
      <c r="H93" s="72"/>
      <c r="I93" s="72"/>
      <c r="J93" s="72"/>
      <c r="K93" s="267"/>
    </row>
    <row r="94" spans="2:11">
      <c r="B94" s="178"/>
      <c r="C94" s="304"/>
      <c r="D94" s="178"/>
      <c r="E94" s="72"/>
      <c r="F94" s="72"/>
      <c r="G94" s="72"/>
      <c r="H94" s="72"/>
      <c r="I94" s="72"/>
      <c r="J94" s="72"/>
      <c r="K94" s="267"/>
    </row>
    <row r="95" spans="2:11">
      <c r="B95" s="178"/>
      <c r="C95" s="304"/>
      <c r="D95" s="178"/>
      <c r="E95" s="72"/>
      <c r="F95" s="72"/>
      <c r="G95" s="72"/>
      <c r="H95" s="72"/>
      <c r="I95" s="72"/>
      <c r="J95" s="72"/>
      <c r="K95" s="267"/>
    </row>
    <row r="96" spans="2:11">
      <c r="B96" s="178"/>
      <c r="C96" s="304"/>
      <c r="D96" s="178"/>
      <c r="E96" s="72"/>
      <c r="F96" s="72"/>
      <c r="G96" s="72"/>
      <c r="H96" s="72"/>
      <c r="I96" s="72"/>
      <c r="J96" s="72"/>
      <c r="K96" s="267"/>
    </row>
    <row r="97" spans="2:11">
      <c r="B97" s="178"/>
      <c r="C97" s="304"/>
      <c r="D97" s="178"/>
      <c r="E97" s="72"/>
      <c r="F97" s="72"/>
      <c r="G97" s="72"/>
      <c r="H97" s="72"/>
      <c r="I97" s="72"/>
      <c r="J97" s="72"/>
      <c r="K97" s="267"/>
    </row>
    <row r="98" spans="2:11">
      <c r="B98" s="178"/>
      <c r="C98" s="304"/>
      <c r="D98" s="178"/>
      <c r="E98" s="72"/>
      <c r="F98" s="72"/>
      <c r="G98" s="72"/>
      <c r="H98" s="72"/>
      <c r="I98" s="72"/>
      <c r="J98" s="72"/>
      <c r="K98" s="267"/>
    </row>
    <row r="99" spans="2:11">
      <c r="B99" s="178"/>
      <c r="C99" s="304"/>
      <c r="D99" s="178"/>
      <c r="E99" s="72"/>
      <c r="F99" s="72"/>
      <c r="G99" s="72"/>
      <c r="H99" s="72"/>
      <c r="I99" s="72"/>
      <c r="J99" s="72"/>
      <c r="K99" s="267"/>
    </row>
    <row r="100" spans="2:11">
      <c r="B100" s="178"/>
      <c r="C100" s="304"/>
      <c r="D100" s="178"/>
      <c r="E100" s="72"/>
      <c r="F100" s="72"/>
      <c r="G100" s="72"/>
      <c r="H100" s="72"/>
      <c r="I100" s="72"/>
      <c r="J100" s="72"/>
      <c r="K100" s="267"/>
    </row>
    <row r="101" spans="2:11">
      <c r="B101" s="178"/>
      <c r="C101" s="304"/>
      <c r="D101" s="178"/>
      <c r="E101" s="72"/>
      <c r="F101" s="72"/>
      <c r="G101" s="72"/>
      <c r="H101" s="72"/>
      <c r="I101" s="72"/>
      <c r="J101" s="72"/>
      <c r="K101" s="267"/>
    </row>
    <row r="102" spans="2:11">
      <c r="B102" s="178"/>
      <c r="C102" s="304"/>
      <c r="D102" s="178"/>
      <c r="E102" s="72"/>
      <c r="F102" s="72"/>
      <c r="G102" s="72"/>
      <c r="H102" s="72"/>
      <c r="I102" s="72"/>
      <c r="J102" s="72"/>
      <c r="K102" s="267"/>
    </row>
    <row r="103" spans="2:11">
      <c r="B103" s="178"/>
      <c r="C103" s="304"/>
      <c r="D103" s="178"/>
      <c r="E103" s="72"/>
      <c r="F103" s="72"/>
      <c r="G103" s="72"/>
      <c r="H103" s="72"/>
      <c r="I103" s="72"/>
      <c r="J103" s="72"/>
      <c r="K103" s="267"/>
    </row>
    <row r="104" spans="2:11">
      <c r="B104" s="178"/>
      <c r="C104" s="304"/>
      <c r="D104" s="178"/>
      <c r="E104" s="72"/>
      <c r="F104" s="72"/>
      <c r="G104" s="72"/>
      <c r="H104" s="72"/>
      <c r="I104" s="72"/>
      <c r="J104" s="72"/>
      <c r="K104" s="267"/>
    </row>
    <row r="105" spans="2:11">
      <c r="B105" s="178"/>
      <c r="C105" s="304"/>
      <c r="D105" s="178"/>
      <c r="E105" s="72"/>
      <c r="F105" s="72"/>
      <c r="G105" s="72"/>
      <c r="H105" s="72"/>
      <c r="I105" s="72"/>
      <c r="J105" s="72"/>
      <c r="K105" s="267"/>
    </row>
    <row r="106" spans="2:11">
      <c r="B106" s="178"/>
      <c r="C106" s="304"/>
      <c r="D106" s="178"/>
      <c r="E106" s="72"/>
      <c r="F106" s="72"/>
      <c r="G106" s="72"/>
      <c r="H106" s="72"/>
      <c r="I106" s="72"/>
      <c r="J106" s="72"/>
      <c r="K106" s="267"/>
    </row>
    <row r="107" spans="2:11">
      <c r="B107" s="178"/>
      <c r="C107" s="304"/>
      <c r="D107" s="178"/>
      <c r="E107" s="72"/>
      <c r="F107" s="72"/>
      <c r="G107" s="72"/>
      <c r="H107" s="72"/>
      <c r="I107" s="72"/>
      <c r="J107" s="72"/>
      <c r="K107" s="267"/>
    </row>
    <row r="108" spans="2:11">
      <c r="B108" s="178"/>
      <c r="C108" s="304"/>
      <c r="D108" s="178"/>
      <c r="E108" s="72"/>
      <c r="F108" s="72"/>
      <c r="G108" s="72"/>
      <c r="H108" s="72"/>
      <c r="I108" s="72"/>
      <c r="J108" s="72"/>
      <c r="K108" s="267"/>
    </row>
    <row r="109" spans="2:11">
      <c r="B109" s="178"/>
      <c r="C109" s="304"/>
      <c r="D109" s="178"/>
      <c r="E109" s="72"/>
      <c r="F109" s="72"/>
      <c r="G109" s="72"/>
      <c r="H109" s="72"/>
      <c r="I109" s="72"/>
      <c r="J109" s="72"/>
      <c r="K109" s="267"/>
    </row>
    <row r="110" spans="2:11">
      <c r="B110" s="178"/>
      <c r="C110" s="304"/>
      <c r="D110" s="178"/>
      <c r="E110" s="72"/>
      <c r="F110" s="72"/>
      <c r="G110" s="72"/>
      <c r="H110" s="72"/>
      <c r="I110" s="72"/>
      <c r="J110" s="72"/>
      <c r="K110" s="267"/>
    </row>
    <row r="111" spans="2:11">
      <c r="B111" s="178"/>
      <c r="C111" s="304"/>
      <c r="D111" s="178"/>
      <c r="E111" s="72"/>
      <c r="F111" s="72"/>
      <c r="G111" s="72"/>
      <c r="H111" s="72"/>
      <c r="I111" s="72"/>
      <c r="J111" s="72"/>
      <c r="K111" s="267"/>
    </row>
    <row r="112" spans="2:11">
      <c r="B112" s="178"/>
      <c r="C112" s="304"/>
      <c r="D112" s="178"/>
      <c r="E112" s="72"/>
      <c r="F112" s="72"/>
      <c r="G112" s="72"/>
      <c r="H112" s="72"/>
      <c r="I112" s="72"/>
      <c r="J112" s="72"/>
      <c r="K112" s="267"/>
    </row>
    <row r="113" spans="2:11">
      <c r="B113" s="178"/>
      <c r="C113" s="304"/>
      <c r="D113" s="178"/>
      <c r="E113" s="72"/>
      <c r="F113" s="72"/>
      <c r="G113" s="72"/>
      <c r="H113" s="72"/>
      <c r="I113" s="72"/>
      <c r="J113" s="72"/>
      <c r="K113" s="267"/>
    </row>
    <row r="114" spans="2:11">
      <c r="B114" s="178"/>
      <c r="C114" s="304"/>
      <c r="D114" s="178"/>
      <c r="E114" s="72"/>
      <c r="F114" s="72"/>
      <c r="G114" s="72"/>
      <c r="H114" s="72"/>
      <c r="I114" s="72"/>
      <c r="J114" s="72"/>
      <c r="K114" s="267"/>
    </row>
    <row r="115" spans="2:11">
      <c r="B115" s="178"/>
      <c r="C115" s="304"/>
      <c r="D115" s="178"/>
      <c r="E115" s="72"/>
      <c r="F115" s="72"/>
      <c r="G115" s="72"/>
      <c r="H115" s="72"/>
      <c r="I115" s="72"/>
      <c r="J115" s="72"/>
      <c r="K115" s="267"/>
    </row>
    <row r="116" spans="2:11">
      <c r="B116" s="178"/>
      <c r="C116" s="304"/>
      <c r="D116" s="178"/>
      <c r="E116" s="72"/>
      <c r="F116" s="72"/>
      <c r="G116" s="72"/>
      <c r="H116" s="72"/>
      <c r="I116" s="72"/>
      <c r="J116" s="72"/>
      <c r="K116" s="267"/>
    </row>
    <row r="117" spans="2:11">
      <c r="B117" s="178"/>
      <c r="C117" s="304"/>
      <c r="D117" s="178"/>
      <c r="E117" s="72"/>
      <c r="F117" s="72"/>
      <c r="G117" s="72"/>
      <c r="H117" s="72"/>
      <c r="I117" s="72"/>
      <c r="J117" s="72"/>
      <c r="K117" s="267"/>
    </row>
    <row r="118" spans="2:11">
      <c r="B118" s="178"/>
      <c r="C118" s="304"/>
      <c r="D118" s="178"/>
      <c r="E118" s="72"/>
      <c r="F118" s="72"/>
      <c r="G118" s="72"/>
      <c r="H118" s="72"/>
      <c r="I118" s="72"/>
      <c r="J118" s="72"/>
      <c r="K118" s="267"/>
    </row>
    <row r="119" spans="2:11">
      <c r="B119" s="178"/>
      <c r="C119" s="304"/>
      <c r="D119" s="178"/>
      <c r="E119" s="72"/>
      <c r="F119" s="72"/>
      <c r="G119" s="72"/>
      <c r="H119" s="72"/>
      <c r="I119" s="72"/>
      <c r="J119" s="72"/>
      <c r="K119" s="267"/>
    </row>
    <row r="120" spans="2:11">
      <c r="B120" s="178"/>
      <c r="C120" s="304"/>
      <c r="D120" s="178"/>
      <c r="E120" s="72"/>
      <c r="F120" s="72"/>
      <c r="G120" s="72"/>
      <c r="H120" s="72"/>
      <c r="I120" s="72"/>
      <c r="J120" s="72"/>
      <c r="K120" s="267"/>
    </row>
    <row r="121" spans="2:11">
      <c r="B121" s="178"/>
      <c r="C121" s="304"/>
      <c r="D121" s="178"/>
      <c r="E121" s="72"/>
      <c r="F121" s="72"/>
      <c r="G121" s="72"/>
      <c r="H121" s="72"/>
      <c r="I121" s="72"/>
      <c r="J121" s="72"/>
      <c r="K121" s="267"/>
    </row>
    <row r="122" spans="2:11">
      <c r="B122" s="178"/>
      <c r="C122" s="304"/>
      <c r="D122" s="178"/>
      <c r="E122" s="72"/>
      <c r="F122" s="72"/>
      <c r="G122" s="72"/>
      <c r="H122" s="72"/>
      <c r="I122" s="72"/>
      <c r="J122" s="72"/>
      <c r="K122" s="267"/>
    </row>
    <row r="123" spans="2:11">
      <c r="B123" s="178"/>
      <c r="C123" s="304"/>
      <c r="D123" s="178"/>
      <c r="E123" s="72"/>
      <c r="F123" s="72"/>
      <c r="G123" s="72"/>
      <c r="H123" s="72"/>
      <c r="I123" s="72"/>
      <c r="J123" s="72"/>
      <c r="K123" s="267"/>
    </row>
    <row r="124" spans="2:11">
      <c r="B124" s="178"/>
      <c r="C124" s="304"/>
      <c r="D124" s="178"/>
      <c r="E124" s="72"/>
      <c r="F124" s="72"/>
      <c r="G124" s="72"/>
      <c r="H124" s="72"/>
      <c r="I124" s="72"/>
      <c r="J124" s="72"/>
      <c r="K124" s="267"/>
    </row>
    <row r="125" spans="2:11">
      <c r="B125" s="178"/>
      <c r="C125" s="304"/>
      <c r="D125" s="178"/>
      <c r="E125" s="72"/>
      <c r="F125" s="72"/>
      <c r="G125" s="72"/>
      <c r="H125" s="72"/>
      <c r="I125" s="72"/>
      <c r="J125" s="72"/>
      <c r="K125" s="267"/>
    </row>
    <row r="126" spans="2:11">
      <c r="B126" s="178"/>
      <c r="C126" s="304"/>
      <c r="D126" s="178"/>
      <c r="E126" s="72"/>
      <c r="F126" s="72"/>
      <c r="G126" s="72"/>
      <c r="H126" s="72"/>
      <c r="I126" s="72"/>
      <c r="J126" s="72"/>
      <c r="K126" s="267"/>
    </row>
    <row r="127" spans="2:11">
      <c r="B127" s="178"/>
      <c r="C127" s="304"/>
      <c r="D127" s="178"/>
      <c r="E127" s="72"/>
      <c r="F127" s="72"/>
      <c r="G127" s="72"/>
      <c r="H127" s="72"/>
      <c r="I127" s="72"/>
      <c r="J127" s="72"/>
      <c r="K127" s="267"/>
    </row>
    <row r="128" spans="2:11">
      <c r="B128" s="178"/>
      <c r="C128" s="304"/>
      <c r="D128" s="178"/>
      <c r="E128" s="72"/>
      <c r="F128" s="72"/>
      <c r="G128" s="72"/>
      <c r="H128" s="72"/>
      <c r="I128" s="72"/>
      <c r="J128" s="72"/>
      <c r="K128" s="267"/>
    </row>
    <row r="129" spans="2:11">
      <c r="B129" s="178"/>
      <c r="C129" s="304"/>
      <c r="D129" s="178"/>
      <c r="E129" s="72"/>
      <c r="F129" s="72"/>
      <c r="G129" s="72"/>
      <c r="H129" s="72"/>
      <c r="I129" s="72"/>
      <c r="J129" s="72"/>
      <c r="K129" s="267"/>
    </row>
    <row r="130" spans="2:11">
      <c r="B130" s="178"/>
      <c r="C130" s="304"/>
      <c r="D130" s="178"/>
      <c r="E130" s="72"/>
      <c r="F130" s="72"/>
      <c r="G130" s="72"/>
      <c r="H130" s="72"/>
      <c r="I130" s="72"/>
      <c r="J130" s="72"/>
      <c r="K130" s="267"/>
    </row>
    <row r="131" spans="2:11">
      <c r="B131" s="178"/>
      <c r="C131" s="304"/>
      <c r="D131" s="178"/>
      <c r="E131" s="72"/>
      <c r="F131" s="72"/>
      <c r="G131" s="72"/>
      <c r="H131" s="72"/>
      <c r="I131" s="72"/>
      <c r="J131" s="72"/>
      <c r="K131" s="267"/>
    </row>
    <row r="132" spans="2:11">
      <c r="B132" s="178"/>
      <c r="C132" s="304"/>
      <c r="D132" s="178"/>
      <c r="E132" s="72"/>
      <c r="F132" s="72"/>
      <c r="G132" s="72"/>
      <c r="H132" s="72"/>
      <c r="I132" s="72"/>
      <c r="J132" s="72"/>
      <c r="K132" s="267"/>
    </row>
    <row r="133" spans="2:11">
      <c r="B133" s="178"/>
      <c r="C133" s="304"/>
      <c r="D133" s="178"/>
      <c r="E133" s="72"/>
      <c r="F133" s="72"/>
      <c r="G133" s="72"/>
      <c r="H133" s="72"/>
      <c r="I133" s="72"/>
      <c r="J133" s="72"/>
      <c r="K133" s="267"/>
    </row>
    <row r="134" spans="2:11">
      <c r="B134" s="178"/>
      <c r="C134" s="304"/>
      <c r="D134" s="178"/>
      <c r="E134" s="72"/>
      <c r="F134" s="72"/>
      <c r="G134" s="72"/>
      <c r="H134" s="72"/>
      <c r="I134" s="72"/>
      <c r="J134" s="72"/>
      <c r="K134" s="267"/>
    </row>
    <row r="135" spans="2:11">
      <c r="B135" s="178"/>
      <c r="C135" s="304"/>
      <c r="D135" s="178"/>
      <c r="E135" s="72"/>
      <c r="F135" s="72"/>
      <c r="G135" s="72"/>
      <c r="H135" s="72"/>
      <c r="I135" s="72"/>
      <c r="J135" s="72"/>
      <c r="K135" s="267"/>
    </row>
    <row r="136" spans="2:11">
      <c r="B136" s="178"/>
      <c r="C136" s="304"/>
      <c r="D136" s="178"/>
      <c r="E136" s="72"/>
      <c r="F136" s="72"/>
      <c r="G136" s="72"/>
      <c r="H136" s="72"/>
      <c r="I136" s="72"/>
      <c r="J136" s="72"/>
      <c r="K136" s="267"/>
    </row>
    <row r="137" spans="2:11">
      <c r="B137" s="178"/>
      <c r="C137" s="304"/>
      <c r="D137" s="178"/>
      <c r="E137" s="72"/>
      <c r="F137" s="72"/>
      <c r="G137" s="72"/>
      <c r="H137" s="72"/>
      <c r="I137" s="72"/>
      <c r="J137" s="72"/>
      <c r="K137" s="267"/>
    </row>
    <row r="138" spans="2:11">
      <c r="B138" s="178"/>
      <c r="C138" s="304"/>
      <c r="D138" s="178"/>
      <c r="E138" s="72"/>
      <c r="F138" s="72"/>
      <c r="G138" s="72"/>
      <c r="H138" s="72"/>
      <c r="I138" s="72"/>
      <c r="J138" s="72"/>
      <c r="K138" s="267"/>
    </row>
    <row r="139" spans="2:11">
      <c r="B139" s="178"/>
      <c r="C139" s="304"/>
      <c r="D139" s="178"/>
      <c r="E139" s="72"/>
      <c r="F139" s="72"/>
      <c r="G139" s="72"/>
      <c r="H139" s="72"/>
      <c r="I139" s="72"/>
      <c r="J139" s="72"/>
      <c r="K139" s="267"/>
    </row>
  </sheetData>
  <mergeCells count="1">
    <mergeCell ref="J12:J36"/>
  </mergeCells>
  <phoneticPr fontId="18" type="noConversion"/>
  <dataValidations count="4">
    <dataValidation type="list" allowBlank="1" showInputMessage="1" showErrorMessage="1" sqref="F63:J139" xr:uid="{8C09585C-A445-F14C-80C9-76EA71537196}">
      <formula1>"Yes, No"</formula1>
    </dataValidation>
    <dataValidation type="list" allowBlank="1" showInputMessage="1" showErrorMessage="1" sqref="E63:E139" xr:uid="{EE468DC9-2258-724B-899F-FD0DC01F3A0C}">
      <formula1>"Introduction/Transition, Ongoing"</formula1>
    </dataValidation>
    <dataValidation type="list" allowBlank="1" showInputMessage="1" showErrorMessage="1" sqref="B63:B139" xr:uid="{DF845916-9C00-4011-91ED-0D53DE491D07}">
      <formula1>$B$43:$B$58</formula1>
    </dataValidation>
    <dataValidation type="list" allowBlank="1" showInputMessage="1" showErrorMessage="1" sqref="C63:C139" xr:uid="{DC1F0D7B-09A8-471C-9C48-C6E957D7B006}">
      <formula1>$C$43:$C$58</formula1>
    </dataValidation>
  </dataValidation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6FE9-7EB6-45BC-9EF3-A6D0D25D62C6}">
  <sheetPr>
    <tabColor theme="9" tint="0.79998168889431442"/>
  </sheetPr>
  <dimension ref="B1:V144"/>
  <sheetViews>
    <sheetView showGridLines="0" topLeftCell="A45" zoomScale="55" zoomScaleNormal="110" workbookViewId="0">
      <selection activeCell="P76" sqref="P76"/>
    </sheetView>
  </sheetViews>
  <sheetFormatPr defaultColWidth="8.81640625" defaultRowHeight="16"/>
  <cols>
    <col min="1" max="1" width="2.54296875" style="1" customWidth="1"/>
    <col min="2" max="2" width="28.453125" style="12" customWidth="1"/>
    <col min="3" max="4" width="19.81640625" style="12" customWidth="1"/>
    <col min="5" max="5" width="19.81640625" style="13" customWidth="1"/>
    <col min="6" max="6" width="19.81640625" style="5" customWidth="1"/>
    <col min="7" max="8" width="19.81640625" style="70" customWidth="1"/>
    <col min="9" max="9" width="17" style="70" customWidth="1"/>
    <col min="10" max="10" width="18.54296875" style="70" customWidth="1"/>
    <col min="11" max="12" width="13.54296875" style="70" customWidth="1"/>
    <col min="13" max="14" width="13.54296875" style="5" customWidth="1"/>
    <col min="15" max="17" width="16.453125" style="5" customWidth="1"/>
    <col min="18" max="23" width="16.453125" style="1" customWidth="1"/>
    <col min="24" max="16384" width="8.81640625" style="1"/>
  </cols>
  <sheetData>
    <row r="1" spans="2:19">
      <c r="B1" s="507"/>
      <c r="C1" s="507"/>
      <c r="D1" s="507"/>
      <c r="E1" s="524"/>
      <c r="G1" s="5"/>
      <c r="H1" s="5"/>
      <c r="I1" s="5"/>
      <c r="J1" s="5"/>
      <c r="K1" s="5"/>
      <c r="L1" s="5"/>
      <c r="R1" s="507"/>
      <c r="S1" s="507"/>
    </row>
    <row r="2" spans="2:19">
      <c r="B2" s="2" t="str">
        <f>IF(ISBLANK('Base Inputs'!$C$7),'Base Inputs'!$C$5&amp;" - MMS Introduction &amp; Scale-up Costing", 'Base Inputs'!$C$7&amp;", "&amp;'Base Inputs'!$C$5&amp;" - MMS Introduction &amp; Scale-up Costing")</f>
        <v>Ethiopia - MMS Introduction &amp; Scale-up Costing</v>
      </c>
      <c r="C2" s="507"/>
      <c r="D2" s="507"/>
      <c r="E2" s="94" t="s">
        <v>121</v>
      </c>
      <c r="F2" s="95" t="s">
        <v>122</v>
      </c>
      <c r="G2" s="96" t="s">
        <v>197</v>
      </c>
      <c r="H2" s="5"/>
      <c r="J2" s="5"/>
      <c r="K2" s="5"/>
      <c r="L2" s="5"/>
      <c r="R2" s="507"/>
      <c r="S2" s="507"/>
    </row>
    <row r="3" spans="2:19" ht="23.5">
      <c r="B3" s="3" t="s">
        <v>34</v>
      </c>
      <c r="C3" s="507"/>
      <c r="D3" s="507"/>
      <c r="E3" s="524"/>
      <c r="G3" s="5"/>
      <c r="H3" s="5"/>
      <c r="J3" s="5"/>
      <c r="K3" s="5"/>
      <c r="L3" s="5"/>
      <c r="R3" s="507"/>
      <c r="S3" s="507"/>
    </row>
    <row r="4" spans="2:19">
      <c r="B4" s="387" t="s">
        <v>346</v>
      </c>
      <c r="C4" s="507"/>
      <c r="D4" s="507"/>
      <c r="E4" s="524"/>
      <c r="G4" s="5"/>
      <c r="H4" s="5"/>
      <c r="J4" s="5"/>
      <c r="K4" s="5"/>
      <c r="L4" s="5"/>
      <c r="R4" s="507"/>
      <c r="S4" s="507"/>
    </row>
    <row r="5" spans="2:19">
      <c r="B5" s="507"/>
      <c r="C5" s="507"/>
      <c r="D5" s="507"/>
      <c r="E5" s="524"/>
      <c r="G5" s="5"/>
      <c r="H5" s="5"/>
      <c r="J5" s="5"/>
      <c r="K5" s="5"/>
      <c r="L5" s="5"/>
      <c r="R5" s="507"/>
      <c r="S5" s="507"/>
    </row>
    <row r="6" spans="2:19" ht="21">
      <c r="B6" s="88" t="str">
        <f>"Total "&amp;B3&amp;" Cost"</f>
        <v>Total Coordination &amp; Advocacy Cost</v>
      </c>
      <c r="C6" s="84"/>
      <c r="D6" s="84"/>
      <c r="E6" s="526"/>
      <c r="F6" s="85"/>
      <c r="G6" s="85"/>
      <c r="H6" s="85"/>
      <c r="I6" s="85"/>
      <c r="J6" s="85"/>
      <c r="K6" s="85"/>
      <c r="L6" s="85"/>
      <c r="M6" s="85"/>
      <c r="N6" s="85"/>
      <c r="O6" s="85"/>
      <c r="P6" s="85"/>
      <c r="Q6" s="85"/>
      <c r="R6" s="85"/>
      <c r="S6" s="507"/>
    </row>
    <row r="7" spans="2:19">
      <c r="B7" s="268" t="s">
        <v>231</v>
      </c>
      <c r="C7" s="86"/>
      <c r="D7" s="86"/>
      <c r="E7" s="527"/>
      <c r="F7" s="87"/>
      <c r="G7" s="87"/>
      <c r="H7" s="87"/>
      <c r="J7" s="5"/>
      <c r="K7" s="5"/>
      <c r="L7" s="5"/>
      <c r="R7" s="507"/>
      <c r="S7" s="507"/>
    </row>
    <row r="8" spans="2:19">
      <c r="B8" s="268"/>
      <c r="C8" s="86"/>
      <c r="D8" s="86"/>
      <c r="E8" s="527"/>
      <c r="F8" s="87"/>
      <c r="G8" s="87"/>
      <c r="H8" s="87"/>
      <c r="J8" s="5"/>
      <c r="K8" s="5"/>
      <c r="L8" s="5"/>
      <c r="R8" s="507"/>
      <c r="S8" s="507"/>
    </row>
    <row r="9" spans="2:19">
      <c r="B9" s="100"/>
      <c r="C9" s="91" t="s">
        <v>59</v>
      </c>
      <c r="D9" s="91" t="s">
        <v>208</v>
      </c>
      <c r="E9" s="91" t="s">
        <v>209</v>
      </c>
      <c r="F9" s="91" t="s">
        <v>210</v>
      </c>
      <c r="G9" s="91" t="s">
        <v>211</v>
      </c>
      <c r="H9" s="507"/>
      <c r="I9" s="507"/>
      <c r="J9" s="507"/>
      <c r="K9" s="507"/>
      <c r="L9" s="507"/>
      <c r="M9" s="507"/>
      <c r="N9" s="507"/>
      <c r="O9" s="507"/>
      <c r="P9" s="507"/>
      <c r="Q9" s="507"/>
      <c r="R9" s="507"/>
      <c r="S9" s="507"/>
    </row>
    <row r="10" spans="2:19">
      <c r="B10" s="90"/>
      <c r="C10" s="92">
        <f>'Base Inputs'!$C$13</f>
        <v>2024</v>
      </c>
      <c r="D10" s="92">
        <f>'Base Inputs'!$D$13</f>
        <v>2025</v>
      </c>
      <c r="E10" s="92">
        <f>'Base Inputs'!$E$13</f>
        <v>2026</v>
      </c>
      <c r="F10" s="92">
        <f>'Base Inputs'!$F$13</f>
        <v>2027</v>
      </c>
      <c r="G10" s="92">
        <f>'Base Inputs'!$G$13</f>
        <v>2028</v>
      </c>
      <c r="H10" s="91" t="s">
        <v>232</v>
      </c>
      <c r="I10" s="507"/>
      <c r="J10" s="507"/>
      <c r="K10" s="507"/>
      <c r="L10" s="507"/>
      <c r="M10" s="507"/>
      <c r="N10" s="507"/>
      <c r="O10" s="507"/>
      <c r="P10" s="507"/>
      <c r="Q10" s="507"/>
      <c r="R10" s="507"/>
      <c r="S10" s="507"/>
    </row>
    <row r="11" spans="2:19" s="5" customFormat="1" ht="6" customHeight="1">
      <c r="B11" s="528"/>
      <c r="C11" s="529"/>
      <c r="D11" s="529"/>
      <c r="E11" s="529"/>
      <c r="F11" s="529"/>
      <c r="G11" s="529"/>
      <c r="H11" s="507"/>
      <c r="I11" s="507"/>
      <c r="J11" s="507"/>
      <c r="K11" s="507"/>
      <c r="L11" s="507"/>
      <c r="M11" s="507"/>
      <c r="N11" s="507"/>
      <c r="O11" s="507"/>
      <c r="P11" s="507"/>
      <c r="Q11" s="507"/>
      <c r="R11" s="507"/>
      <c r="S11" s="507"/>
    </row>
    <row r="12" spans="2:19" ht="36" customHeight="1">
      <c r="B12" s="98" t="str">
        <f>"Total Coordination &amp; Advocacy Costs (USD)"</f>
        <v>Total Coordination &amp; Advocacy Costs (USD)</v>
      </c>
      <c r="C12" s="102">
        <f>SUM(C13:C14)</f>
        <v>0</v>
      </c>
      <c r="D12" s="102">
        <f t="shared" ref="D12:G12" si="0">SUM(D13:D14)</f>
        <v>0</v>
      </c>
      <c r="E12" s="102">
        <f t="shared" si="0"/>
        <v>0</v>
      </c>
      <c r="F12" s="102">
        <f t="shared" si="0"/>
        <v>0</v>
      </c>
      <c r="G12" s="102">
        <f t="shared" si="0"/>
        <v>0</v>
      </c>
      <c r="H12" s="102">
        <f t="shared" ref="H12:H17" si="1">SUM(C12:G12)</f>
        <v>0</v>
      </c>
      <c r="J12" s="665" t="s">
        <v>233</v>
      </c>
      <c r="K12" s="5"/>
      <c r="L12" s="5"/>
      <c r="R12" s="507"/>
      <c r="S12" s="507"/>
    </row>
    <row r="13" spans="2:19">
      <c r="B13" s="530" t="s">
        <v>58</v>
      </c>
      <c r="C13" s="535">
        <f>SUMIFS($V$64:$V$144,F64:F144,"*Yes*",$E$64:$E$144,"*Introduction/Transition*")</f>
        <v>0</v>
      </c>
      <c r="D13" s="535">
        <f>SUMIFS($V$64:$V$144,G64:G144,"*Yes*",$E$64:$E$144,"*Introduction/Transition*")</f>
        <v>0</v>
      </c>
      <c r="E13" s="535">
        <f>SUMIFS($V$64:$V$144,H64:H144,"*Yes*",$E$64:$E$144,"*Introduction/Transition*")</f>
        <v>0</v>
      </c>
      <c r="F13" s="535">
        <f>SUMIFS($V$64:$V$144,I64:I144,"*Yes*",$E$64:$E$144,"*Introduction/Transition*")</f>
        <v>0</v>
      </c>
      <c r="G13" s="535">
        <f>SUMIFS($V$64:$V$144,J64:J144,"*Yes*",$E$64:$E$144,"*Introduction/Transition*")</f>
        <v>0</v>
      </c>
      <c r="H13" s="535">
        <f t="shared" si="1"/>
        <v>0</v>
      </c>
      <c r="J13" s="665"/>
      <c r="K13" s="5"/>
      <c r="L13" s="5"/>
      <c r="R13" s="507"/>
      <c r="S13" s="507"/>
    </row>
    <row r="14" spans="2:19">
      <c r="B14" s="530" t="s">
        <v>102</v>
      </c>
      <c r="C14" s="535">
        <f>SUMIFS($V$64:$V$144,F64:F144,"*Yes*",$E$64:$E$144,"*Ongoing*")</f>
        <v>0</v>
      </c>
      <c r="D14" s="535">
        <f>SUMIFS($V$64:$V$144,G64:G144,"*Yes*",$E$64:$E$144,"*Ongoing*")</f>
        <v>0</v>
      </c>
      <c r="E14" s="535">
        <f>SUMIFS($V$64:$V$144,H64:H144,"*Yes*",$E$64:$E$144,"*Ongoing*")</f>
        <v>0</v>
      </c>
      <c r="F14" s="535">
        <f>SUMIFS($V$64:$V$144,I64:I144,"*Yes*",$E$64:$E$144,"*Ongoing*")</f>
        <v>0</v>
      </c>
      <c r="G14" s="535">
        <f>SUMIFS($V$64:$V$144,J64:J144,"*Yes*",$E$64:$E$144,"*Ongoing*")</f>
        <v>0</v>
      </c>
      <c r="H14" s="535">
        <f t="shared" si="1"/>
        <v>0</v>
      </c>
      <c r="J14" s="665"/>
      <c r="K14" s="5"/>
      <c r="L14" s="5"/>
      <c r="R14" s="507"/>
      <c r="S14" s="507"/>
    </row>
    <row r="15" spans="2:19" ht="32">
      <c r="B15" s="98" t="str">
        <f>"Total Coordination &amp; Advocacy Costs ("&amp;'Base Inputs'!C9&amp;")"</f>
        <v>Total Coordination &amp; Advocacy Costs (ETB)</v>
      </c>
      <c r="C15" s="265">
        <f ca="1">C12*'Base Inputs'!$C$10</f>
        <v>0</v>
      </c>
      <c r="D15" s="265">
        <f ca="1">D12*'Base Inputs'!$C$10</f>
        <v>0</v>
      </c>
      <c r="E15" s="265">
        <f ca="1">E12*'Base Inputs'!$C$10</f>
        <v>0</v>
      </c>
      <c r="F15" s="265">
        <f ca="1">F12*'Base Inputs'!$C$10</f>
        <v>0</v>
      </c>
      <c r="G15" s="265">
        <f ca="1">G12*'Base Inputs'!$C$10</f>
        <v>0</v>
      </c>
      <c r="H15" s="143">
        <f t="shared" ca="1" si="1"/>
        <v>0</v>
      </c>
      <c r="J15" s="665"/>
      <c r="K15" s="5"/>
      <c r="L15" s="5"/>
      <c r="R15" s="507"/>
      <c r="S15" s="507"/>
    </row>
    <row r="16" spans="2:19">
      <c r="B16" s="530" t="s">
        <v>58</v>
      </c>
      <c r="C16" s="533">
        <f ca="1">C13*'Base Inputs'!$C$10</f>
        <v>0</v>
      </c>
      <c r="D16" s="533">
        <f ca="1">D13*'Base Inputs'!$C$10</f>
        <v>0</v>
      </c>
      <c r="E16" s="533">
        <f ca="1">E13*'Base Inputs'!$C$10</f>
        <v>0</v>
      </c>
      <c r="F16" s="533">
        <f ca="1">F13*'Base Inputs'!$C$10</f>
        <v>0</v>
      </c>
      <c r="G16" s="533">
        <f ca="1">G13*'Base Inputs'!$C$10</f>
        <v>0</v>
      </c>
      <c r="H16" s="533">
        <f t="shared" ca="1" si="1"/>
        <v>0</v>
      </c>
      <c r="J16" s="665"/>
      <c r="K16" s="5"/>
      <c r="L16" s="5"/>
      <c r="R16" s="507"/>
      <c r="S16" s="507"/>
    </row>
    <row r="17" spans="2:12">
      <c r="B17" s="530" t="s">
        <v>102</v>
      </c>
      <c r="C17" s="533">
        <f ca="1">C14*'Base Inputs'!$C$10</f>
        <v>0</v>
      </c>
      <c r="D17" s="533">
        <f ca="1">D14*'Base Inputs'!$C$10</f>
        <v>0</v>
      </c>
      <c r="E17" s="533">
        <f ca="1">E14*'Base Inputs'!$C$10</f>
        <v>0</v>
      </c>
      <c r="F17" s="533">
        <f ca="1">F14*'Base Inputs'!$C$10</f>
        <v>0</v>
      </c>
      <c r="G17" s="533">
        <f ca="1">G14*'Base Inputs'!$C$10</f>
        <v>0</v>
      </c>
      <c r="H17" s="533">
        <f t="shared" ca="1" si="1"/>
        <v>0</v>
      </c>
      <c r="J17" s="665"/>
      <c r="K17" s="5"/>
      <c r="L17" s="5"/>
    </row>
    <row r="18" spans="2:12" ht="15.75" customHeight="1">
      <c r="B18" s="564"/>
      <c r="C18" s="565"/>
      <c r="D18" s="565"/>
      <c r="E18" s="565"/>
      <c r="F18" s="565"/>
      <c r="G18" s="565"/>
      <c r="H18" s="565"/>
      <c r="J18" s="665"/>
      <c r="K18" s="5"/>
      <c r="L18" s="5"/>
    </row>
    <row r="19" spans="2:12">
      <c r="B19" s="301" t="s">
        <v>246</v>
      </c>
      <c r="C19" s="91" t="s">
        <v>59</v>
      </c>
      <c r="D19" s="91" t="s">
        <v>208</v>
      </c>
      <c r="E19" s="91" t="s">
        <v>209</v>
      </c>
      <c r="F19" s="91" t="s">
        <v>210</v>
      </c>
      <c r="G19" s="91" t="s">
        <v>211</v>
      </c>
      <c r="H19" s="507"/>
      <c r="J19" s="665"/>
      <c r="K19" s="5"/>
      <c r="L19" s="5"/>
    </row>
    <row r="20" spans="2:12">
      <c r="B20" s="2"/>
      <c r="C20" s="92">
        <f>'Base Inputs'!$C$13</f>
        <v>2024</v>
      </c>
      <c r="D20" s="92">
        <f>'Base Inputs'!$D$13</f>
        <v>2025</v>
      </c>
      <c r="E20" s="92">
        <f>'Base Inputs'!$E$13</f>
        <v>2026</v>
      </c>
      <c r="F20" s="92">
        <f>'Base Inputs'!$F$13</f>
        <v>2027</v>
      </c>
      <c r="G20" s="92">
        <f>'Base Inputs'!$G$13</f>
        <v>2028</v>
      </c>
      <c r="H20" s="92" t="s">
        <v>232</v>
      </c>
      <c r="J20" s="665"/>
      <c r="K20" s="5"/>
      <c r="L20" s="5"/>
    </row>
    <row r="21" spans="2:12" ht="15.75" customHeight="1">
      <c r="B21" s="300" t="str">
        <f>B43</f>
        <v>Policy &amp; Regulatory</v>
      </c>
      <c r="C21" s="535">
        <f>SUMIFS($V$64:$V$144,F64:F144,"*Yes*",$B$64:$B$144,"*"&amp;$B$21&amp;"*")</f>
        <v>0</v>
      </c>
      <c r="D21" s="535">
        <f>SUMIFS($V$64:$V$144,G64:G144,"*Yes*",$B$64:$B$144,"*"&amp;$B$21&amp;"*")</f>
        <v>0</v>
      </c>
      <c r="E21" s="535">
        <f>SUMIFS($V$64:$V$144,H64:H144,"*Yes*",$B$64:$B$144,"*"&amp;$B$21&amp;"*")</f>
        <v>0</v>
      </c>
      <c r="F21" s="535">
        <f>SUMIFS($V$64:$V$144,I64:I144,"*Yes*",$B$64:$B$144,"*"&amp;$B$21&amp;"*")</f>
        <v>0</v>
      </c>
      <c r="G21" s="535">
        <f>SUMIFS($V$64:$V$144,J64:J144,"*Yes*",$B$64:$B$144,"*"&amp;$B$21&amp;"*")</f>
        <v>0</v>
      </c>
      <c r="H21" s="102">
        <f t="shared" ref="H21:H36" si="2">SUM(C21:G21)</f>
        <v>0</v>
      </c>
      <c r="J21" s="665"/>
      <c r="K21" s="5"/>
      <c r="L21" s="5"/>
    </row>
    <row r="22" spans="2:12" ht="15.75" customHeight="1">
      <c r="B22" s="300" t="str">
        <f t="shared" ref="B22:B34" si="3">B44</f>
        <v>Implementation Planning &amp; Monitoring </v>
      </c>
      <c r="C22" s="535">
        <f>SUMIFS($V$64:$V$144,F64:F144,"*Yes*",$B$64:$B$144,"*"&amp;$B$22&amp;"*")</f>
        <v>0</v>
      </c>
      <c r="D22" s="535">
        <f>SUMIFS($V$64:$V$144,G64:G144,"*Yes*",$B$64:$B$144,"*"&amp;$B$22&amp;"*")</f>
        <v>0</v>
      </c>
      <c r="E22" s="535">
        <f>SUMIFS($V$64:$V$144,H64:H144,"*Yes*",$B$64:$B$144,"*"&amp;$B$22&amp;"*")</f>
        <v>0</v>
      </c>
      <c r="F22" s="535">
        <f>SUMIFS($V$64:$V$144,I64:I144,"*Yes*",$B$64:$B$144,"*"&amp;$B$22&amp;"*")</f>
        <v>0</v>
      </c>
      <c r="G22" s="535">
        <f>SUMIFS($V$64:$V$144,J64:J144,"*Yes*",$B$64:$B$144,"*"&amp;$B$22&amp;"*")</f>
        <v>0</v>
      </c>
      <c r="H22" s="102">
        <f t="shared" si="2"/>
        <v>0</v>
      </c>
      <c r="J22" s="665"/>
      <c r="K22" s="5"/>
      <c r="L22" s="5"/>
    </row>
    <row r="23" spans="2:12" ht="15.75" customHeight="1">
      <c r="B23" s="300" t="str">
        <f t="shared" si="3"/>
        <v>Financing</v>
      </c>
      <c r="C23" s="535">
        <f>SUMIFS($V$64:$V$144,F64:F144,"*Yes*",$B$64:$B$144,"*"&amp;$B$23&amp;"*")</f>
        <v>0</v>
      </c>
      <c r="D23" s="535">
        <f>SUMIFS($V$64:$V$144,G64:G144,"*Yes*",$B$64:$B$144,"*"&amp;$B$23&amp;"*")</f>
        <v>0</v>
      </c>
      <c r="E23" s="535">
        <f>SUMIFS($V$64:$V$144,H64:H144,"*Yes*",$B$64:$B$144,"*"&amp;$B$23&amp;"*")</f>
        <v>0</v>
      </c>
      <c r="F23" s="535">
        <f>SUMIFS($V$64:$V$144,I64:I144,"*Yes*",$B$64:$B$144,"*"&amp;$B$23&amp;"*")</f>
        <v>0</v>
      </c>
      <c r="G23" s="535">
        <f>SUMIFS($V$64:$V$144,J64:J144,"*Yes*",$B$64:$B$144,"*"&amp;$B$23&amp;"*")</f>
        <v>0</v>
      </c>
      <c r="H23" s="102">
        <f t="shared" si="2"/>
        <v>0</v>
      </c>
      <c r="J23" s="665"/>
      <c r="K23" s="5"/>
      <c r="L23" s="5"/>
    </row>
    <row r="24" spans="2:12" ht="15.75" customHeight="1">
      <c r="B24" s="300">
        <f t="shared" si="3"/>
        <v>0</v>
      </c>
      <c r="C24" s="535">
        <f>SUMIFS($V$64:$V$144,F64:F144,"*Yes*",$B$64:$B$144,"*"&amp;$B$24&amp;"*")</f>
        <v>0</v>
      </c>
      <c r="D24" s="535">
        <f>SUMIFS($V$64:$V$144,G64:G144,"*Yes*",$B$64:$B$144,"*"&amp;$B$24&amp;"*")</f>
        <v>0</v>
      </c>
      <c r="E24" s="535">
        <f>SUMIFS($V$64:$V$144,H64:H144,"*Yes*",$B$64:$B$144,"*"&amp;$B$24&amp;"*")</f>
        <v>0</v>
      </c>
      <c r="F24" s="535">
        <f>SUMIFS($V$64:$V$144,I64:I144,"*Yes*",$B$64:$B$144,"*"&amp;$B$24&amp;"*")</f>
        <v>0</v>
      </c>
      <c r="G24" s="535">
        <f>SUMIFS($V$64:$V$144,J64:J144,"*Yes*",$B$64:$B$144,"*"&amp;$B$24&amp;"*")</f>
        <v>0</v>
      </c>
      <c r="H24" s="102">
        <f t="shared" si="2"/>
        <v>0</v>
      </c>
      <c r="J24" s="665"/>
      <c r="K24" s="5"/>
      <c r="L24" s="5"/>
    </row>
    <row r="25" spans="2:12" ht="15.75" customHeight="1">
      <c r="B25" s="300">
        <f t="shared" si="3"/>
        <v>0</v>
      </c>
      <c r="C25" s="535">
        <f>SUMIFS($V$64:$V$144,F64:F144,"*Yes*",$B$64:$B$144,"*"&amp;$B$25&amp;"*")</f>
        <v>0</v>
      </c>
      <c r="D25" s="535">
        <f>SUMIFS($V$64:$V$144,G64:G144,"*Yes*",$B$64:$B$144,"*"&amp;$B$25&amp;"*")</f>
        <v>0</v>
      </c>
      <c r="E25" s="535">
        <f>SUMIFS($V$64:$V$144,H64:H144,"*Yes*",$B$64:$B$144,"*"&amp;$B$25&amp;"*")</f>
        <v>0</v>
      </c>
      <c r="F25" s="535">
        <f>SUMIFS($V$64:$V$144,I64:I144,"*Yes*",$B$64:$B$144,"*"&amp;$B$25&amp;"*")</f>
        <v>0</v>
      </c>
      <c r="G25" s="535">
        <f>SUMIFS($V$64:$V$144,J64:J144,"*Yes*",$B$64:$B$144,"*"&amp;$B$25&amp;"*")</f>
        <v>0</v>
      </c>
      <c r="H25" s="102">
        <f t="shared" si="2"/>
        <v>0</v>
      </c>
      <c r="J25" s="665"/>
      <c r="K25" s="5"/>
      <c r="L25" s="5"/>
    </row>
    <row r="26" spans="2:12" ht="15.75" customHeight="1">
      <c r="B26" s="300">
        <f t="shared" si="3"/>
        <v>0</v>
      </c>
      <c r="C26" s="535">
        <f>SUMIFS($V$64:$V$144,F64:F144,"*Yes*",$B$64:$B$144,"*"&amp;$B$26&amp;"*")</f>
        <v>0</v>
      </c>
      <c r="D26" s="535">
        <f>SUMIFS($V$64:$V$144,G64:G144,"*Yes*",$B$64:$B$144,"*"&amp;$B$26&amp;"*")</f>
        <v>0</v>
      </c>
      <c r="E26" s="535">
        <f>SUMIFS($V$64:$V$144,H64:H144,"*Yes*",$B$64:$B$144,"*"&amp;$B$26&amp;"*")</f>
        <v>0</v>
      </c>
      <c r="F26" s="535">
        <f>SUMIFS($V$64:$V$144,I64:I144,"*Yes*",$B$64:$B$144,"*"&amp;$B$26&amp;"*")</f>
        <v>0</v>
      </c>
      <c r="G26" s="535">
        <f>SUMIFS($V$64:$V$144,J64:J144,"*Yes*",$B$64:$B$144,"*"&amp;$B$26&amp;"*")</f>
        <v>0</v>
      </c>
      <c r="H26" s="102">
        <f t="shared" si="2"/>
        <v>0</v>
      </c>
      <c r="J26" s="665"/>
      <c r="K26" s="5"/>
      <c r="L26" s="5"/>
    </row>
    <row r="27" spans="2:12" ht="15.75" customHeight="1">
      <c r="B27" s="300">
        <f t="shared" si="3"/>
        <v>0</v>
      </c>
      <c r="C27" s="535">
        <f>SUMIFS($V$64:$V$144,F64:F144,"*Yes*",$B$64:$B$144,"*"&amp;$B$27&amp;"*")</f>
        <v>0</v>
      </c>
      <c r="D27" s="535">
        <f>SUMIFS($V$64:$V$144,G64:G144,"*Yes*",$B$64:$B$144,"*"&amp;$B$27&amp;"*")</f>
        <v>0</v>
      </c>
      <c r="E27" s="535">
        <f>SUMIFS($V$64:$V$144,H64:H144,"*Yes*",$B$64:$B$144,"*"&amp;$B$27&amp;"*")</f>
        <v>0</v>
      </c>
      <c r="F27" s="535">
        <f>SUMIFS($V$64:$V$144,I64:I144,"*Yes*",$B$64:$B$144,"*"&amp;$B$27&amp;"*")</f>
        <v>0</v>
      </c>
      <c r="G27" s="535">
        <f>SUMIFS($V$64:$V$144,J64:J144,"*Yes*",$B$64:$B$144,"*"&amp;$B$27&amp;"*")</f>
        <v>0</v>
      </c>
      <c r="H27" s="102">
        <f t="shared" si="2"/>
        <v>0</v>
      </c>
      <c r="J27" s="665"/>
      <c r="K27" s="5"/>
      <c r="L27" s="5"/>
    </row>
    <row r="28" spans="2:12" ht="15.75" customHeight="1">
      <c r="B28" s="300">
        <f t="shared" si="3"/>
        <v>0</v>
      </c>
      <c r="C28" s="535">
        <f>SUMIFS($V$64:$V$144,F64:F144,"*Yes*",$B$64:$B$144,"*"&amp;$B$28&amp;"*")</f>
        <v>0</v>
      </c>
      <c r="D28" s="535">
        <f>SUMIFS($V$64:$V$144,G64:G144,"*Yes*",$B$64:$B$144,"*"&amp;$B$28&amp;"*")</f>
        <v>0</v>
      </c>
      <c r="E28" s="535">
        <f>SUMIFS($V$64:$V$144,H64:H144,"*Yes*",$B$64:$B$144,"*"&amp;$B$28&amp;"*")</f>
        <v>0</v>
      </c>
      <c r="F28" s="535">
        <f>SUMIFS($V$64:$V$144,I64:I144,"*Yes*",$B$64:$B$144,"*"&amp;$B$28&amp;"*")</f>
        <v>0</v>
      </c>
      <c r="G28" s="535">
        <f>SUMIFS($V$64:$V$144,J64:J144,"*Yes*",$B$64:$B$144,"*"&amp;$B$28&amp;"*")</f>
        <v>0</v>
      </c>
      <c r="H28" s="102">
        <f t="shared" si="2"/>
        <v>0</v>
      </c>
      <c r="J28" s="665"/>
      <c r="K28" s="5"/>
      <c r="L28" s="5"/>
    </row>
    <row r="29" spans="2:12" ht="15.75" customHeight="1">
      <c r="B29" s="300">
        <f t="shared" si="3"/>
        <v>0</v>
      </c>
      <c r="C29" s="535">
        <f>SUMIFS($V$64:$V$144,F64:F144,"*Yes*",$B$64:$B$144,"*"&amp;$B$29&amp;"*")</f>
        <v>0</v>
      </c>
      <c r="D29" s="535">
        <f>SUMIFS($V$64:$V$144,G64:G144,"*Yes*",$B$64:$B$144,"*"&amp;$B$29&amp;"*")</f>
        <v>0</v>
      </c>
      <c r="E29" s="535">
        <f>SUMIFS($V$64:$V$144,H64:H144,"*Yes*",$B$64:$B$144,"*"&amp;$B$29&amp;"*")</f>
        <v>0</v>
      </c>
      <c r="F29" s="535">
        <f>SUMIFS($V$64:$V$144,I64:I144,"*Yes*",$B$64:$B$144,"*"&amp;$B$29&amp;"*")</f>
        <v>0</v>
      </c>
      <c r="G29" s="535">
        <f>SUMIFS($V$64:$V$144,J64:J144,"*Yes*",$B$64:$B$144,"*"&amp;$B$29&amp;"*")</f>
        <v>0</v>
      </c>
      <c r="H29" s="102">
        <f t="shared" si="2"/>
        <v>0</v>
      </c>
      <c r="J29" s="665"/>
      <c r="K29" s="5"/>
      <c r="L29" s="5"/>
    </row>
    <row r="30" spans="2:12" ht="15.75" customHeight="1">
      <c r="B30" s="300">
        <f t="shared" si="3"/>
        <v>0</v>
      </c>
      <c r="C30" s="535">
        <f>SUMIFS($V$64:$V$144,F64:F144,"*Yes*",$B$64:$B$144,"*"&amp;$B$30&amp;"*")</f>
        <v>0</v>
      </c>
      <c r="D30" s="535">
        <f>SUMIFS($V$64:$V$144,G64:G144,"*Yes*",$B$64:$B$144,"*"&amp;$B$30&amp;"*")</f>
        <v>0</v>
      </c>
      <c r="E30" s="535">
        <f>SUMIFS($V$64:$V$144,H64:H144,"*Yes*",$B$64:$B$144,"*"&amp;$B$30&amp;"*")</f>
        <v>0</v>
      </c>
      <c r="F30" s="535">
        <f>SUMIFS($V$64:$V$144,I64:I144,"*Yes*",$B$64:$B$144,"*"&amp;$B$30&amp;"*")</f>
        <v>0</v>
      </c>
      <c r="G30" s="535">
        <f>SUMIFS($V$64:$V$144,J64:J144,"*Yes*",$B$64:$B$144,"*"&amp;$B$30&amp;"*")</f>
        <v>0</v>
      </c>
      <c r="H30" s="102">
        <f t="shared" si="2"/>
        <v>0</v>
      </c>
      <c r="J30" s="665"/>
      <c r="K30" s="5"/>
      <c r="L30" s="5"/>
    </row>
    <row r="31" spans="2:12" ht="15.75" customHeight="1">
      <c r="B31" s="300">
        <f t="shared" si="3"/>
        <v>0</v>
      </c>
      <c r="C31" s="535">
        <f>SUMIFS($V$64:$V$144,F64:F144,"*Yes*",$B$64:$B$144,"*"&amp;$B$31&amp;"*")</f>
        <v>0</v>
      </c>
      <c r="D31" s="535">
        <f>SUMIFS($V$64:$V$144,G64:G144,"*Yes*",$B$64:$B$144,"*"&amp;$B$31&amp;"*")</f>
        <v>0</v>
      </c>
      <c r="E31" s="535">
        <f>SUMIFS($V$64:$V$144,H64:H144,"*Yes*",$B$64:$B$144,"*"&amp;$B$31&amp;"*")</f>
        <v>0</v>
      </c>
      <c r="F31" s="535">
        <f>SUMIFS($V$64:$V$144,I64:I144,"*Yes*",$B$64:$B$144,"*"&amp;$B$31&amp;"*")</f>
        <v>0</v>
      </c>
      <c r="G31" s="535">
        <f>SUMIFS($V$64:$V$144,J64:J144,"*Yes*",$B$64:$B$144,"*"&amp;$B$31&amp;"*")</f>
        <v>0</v>
      </c>
      <c r="H31" s="102">
        <f t="shared" si="2"/>
        <v>0</v>
      </c>
      <c r="J31" s="665"/>
      <c r="K31" s="5"/>
      <c r="L31" s="5"/>
    </row>
    <row r="32" spans="2:12" ht="15.75" customHeight="1">
      <c r="B32" s="300">
        <f t="shared" si="3"/>
        <v>0</v>
      </c>
      <c r="C32" s="535">
        <f>SUMIFS($V$64:$V$144,F64:F144,"*Yes*",$B$64:$B$144,"*"&amp;$B$32&amp;"*")</f>
        <v>0</v>
      </c>
      <c r="D32" s="535">
        <f>SUMIFS($V$64:$V$144,G64:G144,"*Yes*",$B$64:$B$144,"*"&amp;$B$32&amp;"*")</f>
        <v>0</v>
      </c>
      <c r="E32" s="535">
        <f>SUMIFS($V$64:$V$144,H64:H144,"*Yes*",$B$64:$B$144,"*"&amp;$B$32&amp;"*")</f>
        <v>0</v>
      </c>
      <c r="F32" s="535">
        <f>SUMIFS($V$64:$V$144,I64:I144,"*Yes*",$B$64:$B$144,"*"&amp;$B$32&amp;"*")</f>
        <v>0</v>
      </c>
      <c r="G32" s="535">
        <f>SUMIFS($V$64:$V$144,J64:J144,"*Yes*",$B$64:$B$144,"*"&amp;$B$32&amp;"*")</f>
        <v>0</v>
      </c>
      <c r="H32" s="102">
        <f t="shared" si="2"/>
        <v>0</v>
      </c>
      <c r="J32" s="665"/>
      <c r="K32" s="5"/>
      <c r="L32" s="5"/>
    </row>
    <row r="33" spans="2:18" ht="15.75" customHeight="1">
      <c r="B33" s="300">
        <f t="shared" si="3"/>
        <v>0</v>
      </c>
      <c r="C33" s="535">
        <f>SUMIFS($V$64:$V$144,F64:F144,"*Yes*",$B$64:$B$144,"*"&amp;$B$33&amp;"*")</f>
        <v>0</v>
      </c>
      <c r="D33" s="535">
        <f>SUMIFS($V$64:$V$144,G64:G144,"*Yes*",$B$64:$B$144,"*"&amp;$B$33&amp;"*")</f>
        <v>0</v>
      </c>
      <c r="E33" s="535">
        <f>SUMIFS($V$64:$V$144,H64:H144,"*Yes*",$B$64:$B$144,"*"&amp;$B$33&amp;"*")</f>
        <v>0</v>
      </c>
      <c r="F33" s="535">
        <f>SUMIFS($V$64:$V$144,I64:I144,"*Yes*",$B$64:$B$144,"*"&amp;$B$33&amp;"*")</f>
        <v>0</v>
      </c>
      <c r="G33" s="535">
        <f>SUMIFS($V$64:$V$144,J64:J144,"*Yes*",$B$64:$B$144,"*"&amp;$B$33&amp;"*")</f>
        <v>0</v>
      </c>
      <c r="H33" s="102">
        <f t="shared" si="2"/>
        <v>0</v>
      </c>
      <c r="J33" s="665"/>
      <c r="K33" s="5"/>
      <c r="L33" s="5"/>
      <c r="R33" s="507"/>
    </row>
    <row r="34" spans="2:18" ht="15.75" customHeight="1">
      <c r="B34" s="300">
        <f t="shared" si="3"/>
        <v>0</v>
      </c>
      <c r="C34" s="535">
        <f>SUMIFS($V$64:$V$144,F64:F144,"*Yes*",$B$64:$B$144,"*"&amp;$B$34&amp;"*")</f>
        <v>0</v>
      </c>
      <c r="D34" s="535">
        <f>SUMIFS($V$64:$V$144,G64:G144,"*Yes*",$B$64:$B$144,"*"&amp;$B$34&amp;"*")</f>
        <v>0</v>
      </c>
      <c r="E34" s="535">
        <f>SUMIFS($V$64:$V$144,H64:H144,"*Yes*",$B$64:$B$144,"*"&amp;$B$34&amp;"*")</f>
        <v>0</v>
      </c>
      <c r="F34" s="535">
        <f>SUMIFS($V$64:$V$144,I64:I144,"*Yes*",$B$64:$B$144,"*"&amp;$B$34&amp;"*")</f>
        <v>0</v>
      </c>
      <c r="G34" s="535">
        <f>SUMIFS($V$64:$V$144,J64:J144,"*Yes*",$B$64:$B$144,"*"&amp;$B$34&amp;"*")</f>
        <v>0</v>
      </c>
      <c r="H34" s="102">
        <f t="shared" si="2"/>
        <v>0</v>
      </c>
      <c r="J34" s="665"/>
      <c r="K34" s="5"/>
      <c r="L34" s="5"/>
      <c r="R34" s="507"/>
    </row>
    <row r="35" spans="2:18" ht="15.75" customHeight="1">
      <c r="B35" s="300">
        <f>B57</f>
        <v>0</v>
      </c>
      <c r="C35" s="535">
        <f>SUMIFS($V$64:$V$144,F64:F144,"*Yes*",$B$64:$B$144,"*"&amp;$B$35&amp;"*")</f>
        <v>0</v>
      </c>
      <c r="D35" s="535">
        <f>SUMIFS($V$64:$V$144,G64:G144,"*Yes*",$B$64:$B$144,"*"&amp;$B$35&amp;"*")</f>
        <v>0</v>
      </c>
      <c r="E35" s="535">
        <f>SUMIFS($V$64:$V$144,H64:H144,"*Yes*",$B$64:$B$144,"*"&amp;$B$35&amp;"*")</f>
        <v>0</v>
      </c>
      <c r="F35" s="535">
        <f>SUMIFS($V$64:$V$144,I64:I144,"*Yes*",$B$64:$B$144,"*"&amp;$B$35&amp;"*")</f>
        <v>0</v>
      </c>
      <c r="G35" s="535">
        <f>SUMIFS($V$64:$V$144,J64:J144,"*Yes*",$B$64:$B$144,"*"&amp;$B$35&amp;"*")</f>
        <v>0</v>
      </c>
      <c r="H35" s="102">
        <f t="shared" si="2"/>
        <v>0</v>
      </c>
      <c r="J35" s="665"/>
      <c r="K35" s="5"/>
      <c r="L35" s="5"/>
      <c r="R35" s="507"/>
    </row>
    <row r="36" spans="2:18" ht="15.75" customHeight="1">
      <c r="B36" s="300" t="str">
        <f>B58</f>
        <v>Other Activities</v>
      </c>
      <c r="C36" s="535">
        <f>SUMIFS($V$64:$V$144,F64:F144,"*Yes*",$B$64:$B$144,"*"&amp;$B$36&amp;"*")</f>
        <v>0</v>
      </c>
      <c r="D36" s="535">
        <f>SUMIFS($V$64:$V$144,G64:G144,"*Yes*",$B$64:$B$144,"*"&amp;$B$36&amp;"*")</f>
        <v>0</v>
      </c>
      <c r="E36" s="535">
        <f>SUMIFS($V$64:$V$144,H64:H144,"*Yes*",$B$64:$B$144,"*"&amp;$B$36&amp;"*")</f>
        <v>0</v>
      </c>
      <c r="F36" s="535">
        <f>SUMIFS($V$64:$V$144,I64:I144,"*Yes*",$B$64:$B$144,"*"&amp;$B$36&amp;"*")</f>
        <v>0</v>
      </c>
      <c r="G36" s="535">
        <f>SUMIFS($V$64:$V$144,J64:J144,"*Yes*",$B$64:$B$144,"*"&amp;$B$36&amp;"*")</f>
        <v>0</v>
      </c>
      <c r="H36" s="102">
        <f t="shared" si="2"/>
        <v>0</v>
      </c>
      <c r="J36" s="665"/>
      <c r="K36" s="5"/>
      <c r="L36" s="5"/>
      <c r="R36" s="507"/>
    </row>
    <row r="37" spans="2:18">
      <c r="B37" s="528"/>
      <c r="C37" s="557"/>
      <c r="D37" s="529"/>
      <c r="E37" s="529"/>
      <c r="F37" s="529"/>
      <c r="G37" s="529"/>
      <c r="H37" s="529"/>
      <c r="J37" s="5"/>
      <c r="K37" s="5"/>
      <c r="L37" s="5"/>
      <c r="R37" s="507"/>
    </row>
    <row r="38" spans="2:18" ht="21">
      <c r="B38" s="88" t="str">
        <f>B3&amp;" Cost Inputs"</f>
        <v>Coordination &amp; Advocacy Cost Inputs</v>
      </c>
      <c r="C38" s="84"/>
      <c r="D38" s="84"/>
      <c r="E38" s="526"/>
      <c r="F38" s="85"/>
      <c r="G38" s="85"/>
      <c r="H38" s="85"/>
      <c r="I38" s="158"/>
      <c r="J38" s="158"/>
      <c r="K38" s="158"/>
      <c r="L38" s="158"/>
      <c r="M38" s="158"/>
      <c r="N38" s="158"/>
      <c r="O38" s="158"/>
      <c r="P38" s="158"/>
      <c r="Q38" s="158"/>
      <c r="R38" s="558"/>
    </row>
    <row r="39" spans="2:18">
      <c r="B39" s="166"/>
      <c r="C39" s="167"/>
      <c r="D39" s="167"/>
      <c r="E39" s="167"/>
      <c r="F39" s="167"/>
      <c r="G39" s="167"/>
      <c r="H39" s="168"/>
      <c r="J39" s="5"/>
      <c r="K39" s="5"/>
      <c r="L39" s="5"/>
      <c r="R39" s="507"/>
    </row>
    <row r="40" spans="2:18" ht="18" customHeight="1">
      <c r="B40" s="566" t="s">
        <v>347</v>
      </c>
      <c r="C40" s="566"/>
      <c r="D40" s="566"/>
      <c r="E40" s="527"/>
      <c r="F40" s="87"/>
      <c r="G40" s="87"/>
      <c r="H40" s="87"/>
      <c r="I40" s="5"/>
      <c r="J40" s="5"/>
      <c r="K40" s="5"/>
      <c r="L40" s="5"/>
      <c r="R40" s="507"/>
    </row>
    <row r="41" spans="2:18" ht="57" customHeight="1">
      <c r="B41" s="459" t="s">
        <v>348</v>
      </c>
      <c r="C41" s="459" t="s">
        <v>349</v>
      </c>
      <c r="D41" s="170"/>
      <c r="E41" s="524"/>
      <c r="F41" s="73"/>
      <c r="G41" s="73"/>
      <c r="H41" s="73"/>
      <c r="I41" s="73"/>
      <c r="J41" s="73"/>
      <c r="K41" s="73"/>
      <c r="L41" s="73"/>
      <c r="M41" s="73"/>
      <c r="N41" s="73"/>
      <c r="O41" s="73"/>
      <c r="P41" s="73"/>
      <c r="Q41" s="73"/>
      <c r="R41" s="61"/>
    </row>
    <row r="42" spans="2:18" s="64" customFormat="1" ht="13">
      <c r="B42" s="175" t="s">
        <v>345</v>
      </c>
      <c r="C42" s="175" t="s">
        <v>331</v>
      </c>
      <c r="D42" s="171"/>
      <c r="E42" s="63"/>
      <c r="F42" s="62"/>
      <c r="N42" s="62"/>
      <c r="O42" s="62"/>
      <c r="P42" s="62"/>
      <c r="Q42" s="62"/>
      <c r="R42" s="65"/>
    </row>
    <row r="43" spans="2:18" s="64" customFormat="1" ht="13">
      <c r="B43" s="176" t="s">
        <v>22</v>
      </c>
      <c r="C43" s="176" t="s">
        <v>350</v>
      </c>
      <c r="D43" s="172"/>
      <c r="F43" s="62"/>
      <c r="N43" s="62"/>
      <c r="O43" s="62"/>
      <c r="P43" s="62"/>
      <c r="Q43" s="62"/>
      <c r="R43" s="65"/>
    </row>
    <row r="44" spans="2:18" s="64" customFormat="1" ht="30.75" customHeight="1">
      <c r="B44" s="176" t="s">
        <v>351</v>
      </c>
      <c r="C44" s="176" t="s">
        <v>352</v>
      </c>
      <c r="D44" s="172"/>
      <c r="E44" s="63"/>
      <c r="F44" s="62"/>
      <c r="N44" s="62"/>
      <c r="O44" s="62"/>
      <c r="P44" s="62"/>
      <c r="Q44" s="62"/>
      <c r="R44" s="65"/>
    </row>
    <row r="45" spans="2:18" s="64" customFormat="1" ht="26">
      <c r="B45" s="176" t="s">
        <v>353</v>
      </c>
      <c r="C45" s="176" t="s">
        <v>354</v>
      </c>
      <c r="D45" s="172"/>
      <c r="E45" s="63"/>
      <c r="F45" s="62"/>
      <c r="N45" s="62"/>
      <c r="O45" s="62"/>
      <c r="P45" s="62"/>
      <c r="Q45" s="62"/>
      <c r="R45" s="65"/>
    </row>
    <row r="46" spans="2:18" s="64" customFormat="1" ht="13">
      <c r="B46" s="176"/>
      <c r="C46" s="176" t="s">
        <v>355</v>
      </c>
      <c r="D46" s="172"/>
      <c r="E46" s="63"/>
      <c r="F46" s="62"/>
      <c r="N46" s="62"/>
      <c r="O46" s="62"/>
      <c r="P46" s="62"/>
      <c r="Q46" s="62"/>
      <c r="R46" s="65"/>
    </row>
    <row r="47" spans="2:18" s="64" customFormat="1" ht="13">
      <c r="B47" s="176"/>
      <c r="C47" s="176"/>
      <c r="D47" s="172"/>
      <c r="E47" s="63"/>
      <c r="F47" s="62"/>
      <c r="N47" s="62"/>
      <c r="O47" s="62"/>
      <c r="P47" s="62"/>
      <c r="Q47" s="62"/>
      <c r="R47" s="65"/>
    </row>
    <row r="48" spans="2:18" s="64" customFormat="1" ht="15" customHeight="1">
      <c r="B48" s="176"/>
      <c r="C48" s="176"/>
      <c r="D48" s="172"/>
      <c r="E48" s="63"/>
      <c r="F48" s="62"/>
      <c r="N48" s="62"/>
      <c r="O48" s="62"/>
      <c r="P48" s="62"/>
      <c r="Q48" s="62"/>
      <c r="R48" s="65"/>
    </row>
    <row r="49" spans="2:22" s="64" customFormat="1" ht="15" customHeight="1">
      <c r="B49" s="176"/>
      <c r="C49" s="176"/>
      <c r="D49" s="172"/>
      <c r="E49" s="63"/>
      <c r="F49" s="62"/>
      <c r="N49" s="62"/>
      <c r="O49" s="62"/>
      <c r="P49" s="62"/>
      <c r="Q49" s="62"/>
      <c r="R49" s="65"/>
    </row>
    <row r="50" spans="2:22" s="64" customFormat="1" ht="15" customHeight="1">
      <c r="B50" s="176"/>
      <c r="C50" s="176"/>
      <c r="D50" s="172"/>
      <c r="E50" s="63"/>
      <c r="F50" s="62"/>
      <c r="N50" s="62"/>
      <c r="O50" s="62"/>
      <c r="P50" s="62"/>
      <c r="Q50" s="62"/>
      <c r="R50" s="65"/>
    </row>
    <row r="51" spans="2:22" s="64" customFormat="1" ht="15" customHeight="1">
      <c r="B51" s="176"/>
      <c r="C51" s="176"/>
      <c r="D51" s="172"/>
      <c r="E51" s="63"/>
      <c r="F51" s="62"/>
      <c r="N51" s="62"/>
      <c r="O51" s="62"/>
      <c r="P51" s="62"/>
      <c r="Q51" s="62"/>
      <c r="R51" s="65"/>
    </row>
    <row r="52" spans="2:22" s="64" customFormat="1" ht="15" customHeight="1">
      <c r="B52" s="176"/>
      <c r="C52" s="176"/>
      <c r="D52" s="172"/>
      <c r="E52" s="63"/>
      <c r="F52" s="62"/>
      <c r="N52" s="62"/>
      <c r="O52" s="62"/>
      <c r="P52" s="62"/>
      <c r="Q52" s="62"/>
      <c r="R52" s="65"/>
    </row>
    <row r="53" spans="2:22" s="64" customFormat="1" ht="15" customHeight="1">
      <c r="B53" s="176"/>
      <c r="C53" s="176"/>
      <c r="D53" s="172"/>
      <c r="E53" s="63"/>
      <c r="F53" s="62"/>
      <c r="N53" s="62"/>
      <c r="O53" s="62"/>
      <c r="P53" s="62"/>
      <c r="Q53" s="62"/>
      <c r="R53" s="65"/>
    </row>
    <row r="54" spans="2:22" s="64" customFormat="1" ht="15" customHeight="1">
      <c r="B54" s="176"/>
      <c r="C54" s="176"/>
      <c r="D54" s="172"/>
      <c r="E54" s="63"/>
      <c r="F54" s="62"/>
      <c r="N54" s="62"/>
      <c r="O54" s="62"/>
      <c r="P54" s="62"/>
      <c r="Q54" s="62"/>
      <c r="R54" s="65"/>
    </row>
    <row r="55" spans="2:22" s="64" customFormat="1" ht="15" customHeight="1">
      <c r="B55" s="176"/>
      <c r="C55" s="176"/>
      <c r="D55" s="172"/>
      <c r="E55" s="63"/>
      <c r="F55" s="62"/>
      <c r="N55" s="62"/>
      <c r="O55" s="62"/>
      <c r="P55" s="62"/>
      <c r="Q55" s="62"/>
      <c r="R55" s="65"/>
    </row>
    <row r="56" spans="2:22" s="64" customFormat="1" ht="15" customHeight="1">
      <c r="B56" s="176"/>
      <c r="C56" s="176"/>
      <c r="D56" s="172"/>
      <c r="E56" s="63"/>
      <c r="F56" s="62"/>
      <c r="N56" s="62"/>
      <c r="O56" s="62"/>
      <c r="P56" s="62"/>
      <c r="Q56" s="62"/>
      <c r="R56" s="65"/>
    </row>
    <row r="57" spans="2:22" s="64" customFormat="1" ht="15" customHeight="1">
      <c r="B57" s="176"/>
      <c r="C57" s="176"/>
      <c r="D57" s="172"/>
      <c r="E57" s="63"/>
      <c r="F57" s="62"/>
      <c r="N57" s="62"/>
      <c r="O57" s="62"/>
      <c r="P57" s="62"/>
      <c r="Q57" s="62"/>
      <c r="R57" s="65"/>
    </row>
    <row r="58" spans="2:22" s="64" customFormat="1" ht="16" customHeight="1">
      <c r="B58" s="176" t="s">
        <v>239</v>
      </c>
      <c r="C58" s="176" t="s">
        <v>342</v>
      </c>
      <c r="D58" s="386" t="s">
        <v>343</v>
      </c>
      <c r="E58" s="63"/>
      <c r="F58" s="62"/>
      <c r="N58" s="62"/>
      <c r="O58" s="62"/>
      <c r="P58" s="62"/>
      <c r="Q58" s="62"/>
      <c r="R58" s="65"/>
    </row>
    <row r="59" spans="2:22">
      <c r="B59" s="507"/>
      <c r="C59" s="507"/>
      <c r="D59" s="507"/>
      <c r="E59" s="524"/>
      <c r="G59" s="5"/>
      <c r="H59" s="5"/>
      <c r="I59" s="5"/>
      <c r="J59" s="5"/>
      <c r="K59" s="5"/>
      <c r="L59" s="5"/>
      <c r="R59" s="507"/>
      <c r="S59" s="507"/>
      <c r="T59" s="507"/>
      <c r="U59" s="507"/>
      <c r="V59" s="507"/>
    </row>
    <row r="60" spans="2:22" s="50" customFormat="1" ht="18.5">
      <c r="B60" s="157" t="s">
        <v>356</v>
      </c>
      <c r="E60" s="51"/>
      <c r="F60" s="62"/>
      <c r="G60" s="62"/>
      <c r="H60" s="62"/>
      <c r="I60" s="62"/>
      <c r="J60" s="62"/>
      <c r="K60" s="62"/>
      <c r="L60" s="62"/>
      <c r="M60" s="62"/>
      <c r="N60" s="62"/>
      <c r="O60" s="62"/>
      <c r="P60" s="62"/>
      <c r="Q60" s="62"/>
      <c r="R60" s="62"/>
    </row>
    <row r="61" spans="2:22" ht="11.25" customHeight="1">
      <c r="B61" s="14"/>
      <c r="C61" s="507"/>
      <c r="D61" s="507"/>
      <c r="E61" s="524"/>
      <c r="F61" s="68"/>
      <c r="G61" s="68"/>
      <c r="H61" s="68"/>
      <c r="I61" s="68"/>
      <c r="J61" s="68"/>
      <c r="K61" s="68"/>
      <c r="L61" s="69"/>
      <c r="M61" s="68"/>
      <c r="N61" s="68"/>
      <c r="O61" s="68"/>
      <c r="P61" s="68"/>
      <c r="Q61" s="68"/>
      <c r="R61" s="567"/>
      <c r="S61" s="507"/>
      <c r="T61" s="507"/>
      <c r="U61" s="507"/>
      <c r="V61" s="507"/>
    </row>
    <row r="62" spans="2:22">
      <c r="B62" s="14"/>
      <c r="C62" s="507"/>
      <c r="D62" s="507"/>
      <c r="E62" s="524"/>
      <c r="F62" s="68"/>
      <c r="G62" s="68"/>
      <c r="H62" s="68"/>
      <c r="I62" s="68"/>
      <c r="J62" s="68"/>
      <c r="K62" s="68"/>
      <c r="L62" s="69"/>
      <c r="M62" s="68"/>
      <c r="N62" s="671" t="s">
        <v>313</v>
      </c>
      <c r="O62" s="671"/>
      <c r="P62" s="671"/>
      <c r="Q62" s="671"/>
      <c r="R62" s="671"/>
      <c r="S62" s="507"/>
      <c r="T62" s="507"/>
      <c r="U62" s="507"/>
      <c r="V62" s="507"/>
    </row>
    <row r="63" spans="2:22" s="67" customFormat="1" ht="41.15" customHeight="1">
      <c r="B63" s="66" t="s">
        <v>345</v>
      </c>
      <c r="C63" s="66" t="s">
        <v>331</v>
      </c>
      <c r="D63" s="66" t="s">
        <v>243</v>
      </c>
      <c r="E63" s="66" t="s">
        <v>55</v>
      </c>
      <c r="F63" s="66" t="s">
        <v>59</v>
      </c>
      <c r="G63" s="66" t="s">
        <v>208</v>
      </c>
      <c r="H63" s="66" t="s">
        <v>209</v>
      </c>
      <c r="I63" s="66" t="s">
        <v>210</v>
      </c>
      <c r="J63" s="66" t="s">
        <v>211</v>
      </c>
      <c r="K63" s="89" t="s">
        <v>357</v>
      </c>
      <c r="L63" s="89" t="s">
        <v>358</v>
      </c>
      <c r="M63" s="89" t="s">
        <v>359</v>
      </c>
      <c r="N63" s="391" t="s">
        <v>318</v>
      </c>
      <c r="O63" s="391" t="s">
        <v>319</v>
      </c>
      <c r="P63" s="391" t="s">
        <v>320</v>
      </c>
      <c r="Q63" s="391" t="s">
        <v>321</v>
      </c>
      <c r="R63" s="391" t="s">
        <v>322</v>
      </c>
      <c r="S63" s="89" t="s">
        <v>360</v>
      </c>
      <c r="T63" s="89" t="s">
        <v>361</v>
      </c>
      <c r="U63" s="561" t="s">
        <v>325</v>
      </c>
      <c r="V63" s="89" t="str">
        <f>"Total ActivityCost (USD)"</f>
        <v>Total ActivityCost (USD)</v>
      </c>
    </row>
    <row r="64" spans="2:22" ht="40" customHeight="1">
      <c r="B64" s="15"/>
      <c r="C64" s="15"/>
      <c r="D64" s="15"/>
      <c r="E64" s="159"/>
      <c r="F64" s="159"/>
      <c r="G64" s="159"/>
      <c r="H64" s="159"/>
      <c r="I64" s="159"/>
      <c r="J64" s="159"/>
      <c r="K64" s="72"/>
      <c r="L64" s="71"/>
      <c r="M64" s="71"/>
      <c r="N64" s="270"/>
      <c r="O64" s="270"/>
      <c r="P64" s="270"/>
      <c r="Q64" s="270"/>
      <c r="R64" s="270"/>
      <c r="S64" s="270"/>
      <c r="T64" s="270"/>
      <c r="U64" s="101"/>
      <c r="V64" s="271">
        <f>((N64+O64+P64+Q64+R64)*M64*L64*K64)+(S64*K64)+T64</f>
        <v>0</v>
      </c>
    </row>
    <row r="65" spans="2:22" ht="31.5" customHeight="1">
      <c r="B65" s="15"/>
      <c r="C65" s="15"/>
      <c r="D65" s="206"/>
      <c r="E65" s="159"/>
      <c r="F65" s="159"/>
      <c r="G65" s="159"/>
      <c r="H65" s="159"/>
      <c r="I65" s="159"/>
      <c r="J65" s="159"/>
      <c r="K65" s="72"/>
      <c r="L65" s="71"/>
      <c r="M65" s="71"/>
      <c r="N65" s="270"/>
      <c r="O65" s="270"/>
      <c r="P65" s="270"/>
      <c r="Q65" s="270"/>
      <c r="R65" s="270"/>
      <c r="S65" s="270"/>
      <c r="T65" s="270"/>
      <c r="U65" s="101"/>
      <c r="V65" s="271">
        <f t="shared" ref="V65:V128" si="4">((N65+O65+P65+Q65+R65)*M65*L65*K65)+(S65*K65)+T65</f>
        <v>0</v>
      </c>
    </row>
    <row r="66" spans="2:22">
      <c r="B66" s="15"/>
      <c r="C66" s="15"/>
      <c r="D66" s="206"/>
      <c r="E66" s="159"/>
      <c r="F66" s="159"/>
      <c r="G66" s="159"/>
      <c r="H66" s="159"/>
      <c r="I66" s="159"/>
      <c r="J66" s="159"/>
      <c r="K66" s="72"/>
      <c r="L66" s="71"/>
      <c r="M66" s="71"/>
      <c r="N66" s="270"/>
      <c r="O66" s="270"/>
      <c r="P66" s="270"/>
      <c r="Q66" s="270"/>
      <c r="R66" s="270"/>
      <c r="S66" s="270"/>
      <c r="T66" s="270"/>
      <c r="U66" s="101"/>
      <c r="V66" s="271">
        <f t="shared" si="4"/>
        <v>0</v>
      </c>
    </row>
    <row r="67" spans="2:22">
      <c r="B67" s="15"/>
      <c r="C67" s="15"/>
      <c r="D67" s="206"/>
      <c r="E67" s="159"/>
      <c r="F67" s="159"/>
      <c r="G67" s="159"/>
      <c r="H67" s="159"/>
      <c r="I67" s="159"/>
      <c r="J67" s="159"/>
      <c r="K67" s="72"/>
      <c r="L67" s="71"/>
      <c r="M67" s="71"/>
      <c r="N67" s="270"/>
      <c r="O67" s="270"/>
      <c r="P67" s="270"/>
      <c r="Q67" s="270"/>
      <c r="R67" s="270"/>
      <c r="S67" s="270"/>
      <c r="T67" s="270"/>
      <c r="U67" s="101"/>
      <c r="V67" s="271">
        <f t="shared" si="4"/>
        <v>0</v>
      </c>
    </row>
    <row r="68" spans="2:22">
      <c r="B68" s="15"/>
      <c r="C68" s="15"/>
      <c r="D68" s="206"/>
      <c r="E68" s="159"/>
      <c r="F68" s="159"/>
      <c r="G68" s="159"/>
      <c r="H68" s="159"/>
      <c r="I68" s="159"/>
      <c r="J68" s="159"/>
      <c r="K68" s="72"/>
      <c r="L68" s="71"/>
      <c r="M68" s="71"/>
      <c r="N68" s="270"/>
      <c r="O68" s="270"/>
      <c r="P68" s="270"/>
      <c r="Q68" s="270"/>
      <c r="R68" s="270"/>
      <c r="S68" s="270"/>
      <c r="T68" s="270"/>
      <c r="U68" s="101"/>
      <c r="V68" s="271">
        <f t="shared" si="4"/>
        <v>0</v>
      </c>
    </row>
    <row r="69" spans="2:22">
      <c r="B69" s="15"/>
      <c r="C69" s="15"/>
      <c r="D69" s="206"/>
      <c r="E69" s="159"/>
      <c r="F69" s="159"/>
      <c r="G69" s="159"/>
      <c r="H69" s="159"/>
      <c r="I69" s="159"/>
      <c r="J69" s="159"/>
      <c r="K69" s="72"/>
      <c r="L69" s="71"/>
      <c r="M69" s="71"/>
      <c r="N69" s="270"/>
      <c r="O69" s="270"/>
      <c r="P69" s="270"/>
      <c r="Q69" s="270"/>
      <c r="R69" s="270"/>
      <c r="S69" s="270"/>
      <c r="T69" s="270"/>
      <c r="U69" s="101"/>
      <c r="V69" s="271">
        <f t="shared" si="4"/>
        <v>0</v>
      </c>
    </row>
    <row r="70" spans="2:22" ht="58.5" customHeight="1">
      <c r="B70" s="15"/>
      <c r="C70" s="59"/>
      <c r="D70" s="206"/>
      <c r="E70" s="159"/>
      <c r="F70" s="159"/>
      <c r="G70" s="159"/>
      <c r="H70" s="159"/>
      <c r="I70" s="159"/>
      <c r="J70" s="159"/>
      <c r="K70" s="72"/>
      <c r="L70" s="71"/>
      <c r="M70" s="71"/>
      <c r="N70" s="270"/>
      <c r="O70" s="270"/>
      <c r="P70" s="270"/>
      <c r="Q70" s="270"/>
      <c r="R70" s="270"/>
      <c r="S70" s="270"/>
      <c r="T70" s="270"/>
      <c r="U70" s="101"/>
      <c r="V70" s="271">
        <f t="shared" si="4"/>
        <v>0</v>
      </c>
    </row>
    <row r="71" spans="2:22">
      <c r="B71" s="15"/>
      <c r="C71" s="60"/>
      <c r="D71" s="207"/>
      <c r="E71" s="159"/>
      <c r="F71" s="159"/>
      <c r="G71" s="159"/>
      <c r="H71" s="159"/>
      <c r="I71" s="159"/>
      <c r="J71" s="159"/>
      <c r="K71" s="72"/>
      <c r="L71" s="71"/>
      <c r="M71" s="71"/>
      <c r="N71" s="270"/>
      <c r="O71" s="270"/>
      <c r="P71" s="270"/>
      <c r="Q71" s="270"/>
      <c r="R71" s="270"/>
      <c r="S71" s="270"/>
      <c r="T71" s="270"/>
      <c r="U71" s="101"/>
      <c r="V71" s="271">
        <f t="shared" si="4"/>
        <v>0</v>
      </c>
    </row>
    <row r="72" spans="2:22">
      <c r="B72" s="15"/>
      <c r="C72" s="15"/>
      <c r="D72" s="206"/>
      <c r="E72" s="159"/>
      <c r="F72" s="159"/>
      <c r="G72" s="159"/>
      <c r="H72" s="159"/>
      <c r="I72" s="159"/>
      <c r="J72" s="159"/>
      <c r="K72" s="72"/>
      <c r="L72" s="71"/>
      <c r="M72" s="71"/>
      <c r="N72" s="270"/>
      <c r="O72" s="270"/>
      <c r="P72" s="270"/>
      <c r="Q72" s="270"/>
      <c r="R72" s="270"/>
      <c r="S72" s="270"/>
      <c r="T72" s="270"/>
      <c r="U72" s="101"/>
      <c r="V72" s="271">
        <f t="shared" si="4"/>
        <v>0</v>
      </c>
    </row>
    <row r="73" spans="2:22">
      <c r="B73" s="15"/>
      <c r="C73" s="54"/>
      <c r="D73" s="206"/>
      <c r="E73" s="159"/>
      <c r="F73" s="159"/>
      <c r="G73" s="159"/>
      <c r="H73" s="159"/>
      <c r="I73" s="159"/>
      <c r="J73" s="159"/>
      <c r="K73" s="72"/>
      <c r="L73" s="71"/>
      <c r="M73" s="71"/>
      <c r="N73" s="270"/>
      <c r="O73" s="270"/>
      <c r="P73" s="270"/>
      <c r="Q73" s="562"/>
      <c r="R73" s="270"/>
      <c r="S73" s="270"/>
      <c r="T73" s="270"/>
      <c r="U73" s="101"/>
      <c r="V73" s="271">
        <f t="shared" si="4"/>
        <v>0</v>
      </c>
    </row>
    <row r="74" spans="2:22">
      <c r="B74" s="15"/>
      <c r="C74" s="54"/>
      <c r="D74" s="206"/>
      <c r="E74" s="159"/>
      <c r="F74" s="159"/>
      <c r="G74" s="159"/>
      <c r="H74" s="159"/>
      <c r="I74" s="159"/>
      <c r="J74" s="159"/>
      <c r="K74" s="72"/>
      <c r="L74" s="71"/>
      <c r="M74" s="71"/>
      <c r="N74" s="270"/>
      <c r="O74" s="270"/>
      <c r="P74" s="270"/>
      <c r="Q74" s="562"/>
      <c r="R74" s="270"/>
      <c r="S74" s="270"/>
      <c r="T74" s="270"/>
      <c r="U74" s="101"/>
      <c r="V74" s="271">
        <f t="shared" si="4"/>
        <v>0</v>
      </c>
    </row>
    <row r="75" spans="2:22">
      <c r="B75" s="15"/>
      <c r="C75" s="15"/>
      <c r="D75" s="206"/>
      <c r="E75" s="159"/>
      <c r="F75" s="159"/>
      <c r="G75" s="159"/>
      <c r="H75" s="159"/>
      <c r="I75" s="159"/>
      <c r="J75" s="159"/>
      <c r="K75" s="72"/>
      <c r="L75" s="71"/>
      <c r="M75" s="71"/>
      <c r="N75" s="270"/>
      <c r="O75" s="270"/>
      <c r="P75" s="270"/>
      <c r="Q75" s="270"/>
      <c r="R75" s="270"/>
      <c r="S75" s="270"/>
      <c r="T75" s="270"/>
      <c r="U75" s="101"/>
      <c r="V75" s="271">
        <f t="shared" si="4"/>
        <v>0</v>
      </c>
    </row>
    <row r="76" spans="2:22">
      <c r="B76" s="15"/>
      <c r="C76" s="568"/>
      <c r="D76" s="206"/>
      <c r="E76" s="159"/>
      <c r="F76" s="159"/>
      <c r="G76" s="159"/>
      <c r="H76" s="159"/>
      <c r="I76" s="159"/>
      <c r="J76" s="159"/>
      <c r="K76" s="72"/>
      <c r="L76" s="563"/>
      <c r="M76" s="563"/>
      <c r="N76" s="270"/>
      <c r="O76" s="270"/>
      <c r="P76" s="270"/>
      <c r="Q76" s="270"/>
      <c r="R76" s="270"/>
      <c r="S76" s="270"/>
      <c r="T76" s="270"/>
      <c r="U76" s="101"/>
      <c r="V76" s="271">
        <f t="shared" si="4"/>
        <v>0</v>
      </c>
    </row>
    <row r="77" spans="2:22">
      <c r="B77" s="15"/>
      <c r="C77" s="15"/>
      <c r="D77" s="206"/>
      <c r="E77" s="159"/>
      <c r="F77" s="159"/>
      <c r="G77" s="159"/>
      <c r="H77" s="159"/>
      <c r="I77" s="159"/>
      <c r="J77" s="159"/>
      <c r="K77" s="72"/>
      <c r="L77" s="71"/>
      <c r="M77" s="71"/>
      <c r="N77" s="270"/>
      <c r="O77" s="270"/>
      <c r="P77" s="270"/>
      <c r="Q77" s="562"/>
      <c r="R77" s="270"/>
      <c r="S77" s="270"/>
      <c r="T77" s="270"/>
      <c r="U77" s="101"/>
      <c r="V77" s="271">
        <f t="shared" si="4"/>
        <v>0</v>
      </c>
    </row>
    <row r="78" spans="2:22">
      <c r="B78" s="15"/>
      <c r="C78" s="15"/>
      <c r="D78" s="206"/>
      <c r="E78" s="159"/>
      <c r="F78" s="159"/>
      <c r="G78" s="159"/>
      <c r="H78" s="159"/>
      <c r="I78" s="159"/>
      <c r="J78" s="159"/>
      <c r="K78" s="72"/>
      <c r="L78" s="71"/>
      <c r="M78" s="71"/>
      <c r="N78" s="270"/>
      <c r="O78" s="270"/>
      <c r="P78" s="270"/>
      <c r="Q78" s="562"/>
      <c r="R78" s="270"/>
      <c r="S78" s="270"/>
      <c r="T78" s="270"/>
      <c r="U78" s="101"/>
      <c r="V78" s="271">
        <f t="shared" si="4"/>
        <v>0</v>
      </c>
    </row>
    <row r="79" spans="2:22">
      <c r="B79" s="15"/>
      <c r="C79" s="52"/>
      <c r="D79" s="206"/>
      <c r="E79" s="159"/>
      <c r="F79" s="159"/>
      <c r="G79" s="159"/>
      <c r="H79" s="159"/>
      <c r="I79" s="159"/>
      <c r="J79" s="159"/>
      <c r="K79" s="72"/>
      <c r="L79" s="71"/>
      <c r="M79" s="71"/>
      <c r="N79" s="270"/>
      <c r="O79" s="270"/>
      <c r="P79" s="270"/>
      <c r="Q79" s="562"/>
      <c r="R79" s="270"/>
      <c r="S79" s="270"/>
      <c r="T79" s="270"/>
      <c r="U79" s="101"/>
      <c r="V79" s="271">
        <f t="shared" si="4"/>
        <v>0</v>
      </c>
    </row>
    <row r="80" spans="2:22">
      <c r="B80" s="15"/>
      <c r="C80" s="15"/>
      <c r="D80" s="206"/>
      <c r="E80" s="159"/>
      <c r="F80" s="159"/>
      <c r="G80" s="159"/>
      <c r="H80" s="159"/>
      <c r="I80" s="159"/>
      <c r="J80" s="159"/>
      <c r="K80" s="72"/>
      <c r="L80" s="71"/>
      <c r="M80" s="71"/>
      <c r="N80" s="270"/>
      <c r="O80" s="270"/>
      <c r="P80" s="270"/>
      <c r="Q80" s="562"/>
      <c r="R80" s="270"/>
      <c r="S80" s="270"/>
      <c r="T80" s="270"/>
      <c r="U80" s="101"/>
      <c r="V80" s="271">
        <f t="shared" si="4"/>
        <v>0</v>
      </c>
    </row>
    <row r="81" spans="2:22">
      <c r="B81" s="15"/>
      <c r="C81" s="52"/>
      <c r="D81" s="206"/>
      <c r="E81" s="159"/>
      <c r="F81" s="159"/>
      <c r="G81" s="159"/>
      <c r="H81" s="159"/>
      <c r="I81" s="159"/>
      <c r="J81" s="159"/>
      <c r="K81" s="72"/>
      <c r="L81" s="71"/>
      <c r="M81" s="71"/>
      <c r="N81" s="270"/>
      <c r="O81" s="270"/>
      <c r="P81" s="270"/>
      <c r="Q81" s="562"/>
      <c r="R81" s="270"/>
      <c r="S81" s="270"/>
      <c r="T81" s="270"/>
      <c r="U81" s="101"/>
      <c r="V81" s="271">
        <f t="shared" si="4"/>
        <v>0</v>
      </c>
    </row>
    <row r="82" spans="2:22">
      <c r="B82" s="15"/>
      <c r="C82" s="15"/>
      <c r="D82" s="206"/>
      <c r="E82" s="159"/>
      <c r="F82" s="159"/>
      <c r="G82" s="159"/>
      <c r="H82" s="159"/>
      <c r="I82" s="159"/>
      <c r="J82" s="159"/>
      <c r="K82" s="72"/>
      <c r="L82" s="71"/>
      <c r="M82" s="71"/>
      <c r="N82" s="270"/>
      <c r="O82" s="270"/>
      <c r="P82" s="270"/>
      <c r="Q82" s="562"/>
      <c r="R82" s="270"/>
      <c r="S82" s="270"/>
      <c r="T82" s="270"/>
      <c r="U82" s="101"/>
      <c r="V82" s="271">
        <f t="shared" si="4"/>
        <v>0</v>
      </c>
    </row>
    <row r="83" spans="2:22">
      <c r="B83" s="15"/>
      <c r="C83" s="53"/>
      <c r="D83" s="206"/>
      <c r="E83" s="159"/>
      <c r="F83" s="159"/>
      <c r="G83" s="159"/>
      <c r="H83" s="159"/>
      <c r="I83" s="159"/>
      <c r="J83" s="159"/>
      <c r="K83" s="72"/>
      <c r="L83" s="71"/>
      <c r="M83" s="71"/>
      <c r="N83" s="270"/>
      <c r="O83" s="270"/>
      <c r="P83" s="270"/>
      <c r="Q83" s="562"/>
      <c r="R83" s="270"/>
      <c r="S83" s="270"/>
      <c r="T83" s="270"/>
      <c r="U83" s="101"/>
      <c r="V83" s="271">
        <f t="shared" si="4"/>
        <v>0</v>
      </c>
    </row>
    <row r="84" spans="2:22">
      <c r="B84" s="15"/>
      <c r="C84" s="54"/>
      <c r="D84" s="206"/>
      <c r="E84" s="159"/>
      <c r="F84" s="159"/>
      <c r="G84" s="159"/>
      <c r="H84" s="159"/>
      <c r="I84" s="159"/>
      <c r="J84" s="159"/>
      <c r="K84" s="72"/>
      <c r="L84" s="71"/>
      <c r="M84" s="71"/>
      <c r="N84" s="270"/>
      <c r="O84" s="270"/>
      <c r="P84" s="270"/>
      <c r="Q84" s="562"/>
      <c r="R84" s="270"/>
      <c r="S84" s="270"/>
      <c r="T84" s="270"/>
      <c r="U84" s="101"/>
      <c r="V84" s="271">
        <f t="shared" si="4"/>
        <v>0</v>
      </c>
    </row>
    <row r="85" spans="2:22">
      <c r="B85" s="15"/>
      <c r="C85" s="55"/>
      <c r="D85" s="206"/>
      <c r="E85" s="159"/>
      <c r="F85" s="159"/>
      <c r="G85" s="159"/>
      <c r="H85" s="159"/>
      <c r="I85" s="159"/>
      <c r="J85" s="159"/>
      <c r="K85" s="72"/>
      <c r="L85" s="71"/>
      <c r="M85" s="71"/>
      <c r="N85" s="270"/>
      <c r="O85" s="270"/>
      <c r="P85" s="270"/>
      <c r="Q85" s="562"/>
      <c r="R85" s="270"/>
      <c r="S85" s="270"/>
      <c r="T85" s="270"/>
      <c r="U85" s="101"/>
      <c r="V85" s="271">
        <f t="shared" si="4"/>
        <v>0</v>
      </c>
    </row>
    <row r="86" spans="2:22">
      <c r="B86" s="15"/>
      <c r="C86" s="53"/>
      <c r="D86" s="206"/>
      <c r="E86" s="159"/>
      <c r="F86" s="159"/>
      <c r="G86" s="159"/>
      <c r="H86" s="159"/>
      <c r="I86" s="159"/>
      <c r="J86" s="159"/>
      <c r="K86" s="72"/>
      <c r="L86" s="71"/>
      <c r="M86" s="71"/>
      <c r="N86" s="270"/>
      <c r="O86" s="270"/>
      <c r="P86" s="270"/>
      <c r="Q86" s="562"/>
      <c r="R86" s="270"/>
      <c r="S86" s="270"/>
      <c r="T86" s="270"/>
      <c r="U86" s="101"/>
      <c r="V86" s="271">
        <f t="shared" si="4"/>
        <v>0</v>
      </c>
    </row>
    <row r="87" spans="2:22">
      <c r="B87" s="15"/>
      <c r="C87" s="56"/>
      <c r="D87" s="206"/>
      <c r="E87" s="159"/>
      <c r="F87" s="159"/>
      <c r="G87" s="159"/>
      <c r="H87" s="159"/>
      <c r="I87" s="159"/>
      <c r="J87" s="159"/>
      <c r="K87" s="72"/>
      <c r="L87" s="71"/>
      <c r="M87" s="71"/>
      <c r="N87" s="270"/>
      <c r="O87" s="270"/>
      <c r="P87" s="270"/>
      <c r="Q87" s="270"/>
      <c r="R87" s="270"/>
      <c r="S87" s="270"/>
      <c r="T87" s="270"/>
      <c r="U87" s="101"/>
      <c r="V87" s="271">
        <f t="shared" si="4"/>
        <v>0</v>
      </c>
    </row>
    <row r="88" spans="2:22">
      <c r="B88" s="15"/>
      <c r="C88" s="15"/>
      <c r="D88" s="206"/>
      <c r="E88" s="159"/>
      <c r="F88" s="159"/>
      <c r="G88" s="159"/>
      <c r="H88" s="159"/>
      <c r="I88" s="159"/>
      <c r="J88" s="159"/>
      <c r="K88" s="72"/>
      <c r="L88" s="71"/>
      <c r="M88" s="71"/>
      <c r="N88" s="270"/>
      <c r="O88" s="270"/>
      <c r="P88" s="270"/>
      <c r="Q88" s="270"/>
      <c r="R88" s="270"/>
      <c r="S88" s="270"/>
      <c r="T88" s="270"/>
      <c r="U88" s="101"/>
      <c r="V88" s="271">
        <f t="shared" si="4"/>
        <v>0</v>
      </c>
    </row>
    <row r="89" spans="2:22">
      <c r="B89" s="15"/>
      <c r="C89" s="15"/>
      <c r="D89" s="206"/>
      <c r="E89" s="159"/>
      <c r="F89" s="159"/>
      <c r="G89" s="159"/>
      <c r="H89" s="159"/>
      <c r="I89" s="159"/>
      <c r="J89" s="159"/>
      <c r="K89" s="72"/>
      <c r="L89" s="71"/>
      <c r="M89" s="71"/>
      <c r="N89" s="270"/>
      <c r="O89" s="270"/>
      <c r="P89" s="270"/>
      <c r="Q89" s="270"/>
      <c r="R89" s="270"/>
      <c r="S89" s="270"/>
      <c r="T89" s="270"/>
      <c r="U89" s="101"/>
      <c r="V89" s="271">
        <f t="shared" si="4"/>
        <v>0</v>
      </c>
    </row>
    <row r="90" spans="2:22">
      <c r="B90" s="15"/>
      <c r="C90" s="15"/>
      <c r="D90" s="206"/>
      <c r="E90" s="159"/>
      <c r="F90" s="159"/>
      <c r="G90" s="159"/>
      <c r="H90" s="159"/>
      <c r="I90" s="159"/>
      <c r="J90" s="159"/>
      <c r="K90" s="72"/>
      <c r="L90" s="71"/>
      <c r="M90" s="71"/>
      <c r="N90" s="270"/>
      <c r="O90" s="270"/>
      <c r="P90" s="270"/>
      <c r="Q90" s="270"/>
      <c r="R90" s="270"/>
      <c r="S90" s="270"/>
      <c r="T90" s="270"/>
      <c r="U90" s="101"/>
      <c r="V90" s="271">
        <f t="shared" si="4"/>
        <v>0</v>
      </c>
    </row>
    <row r="91" spans="2:22">
      <c r="B91" s="15"/>
      <c r="C91" s="15"/>
      <c r="D91" s="206"/>
      <c r="E91" s="159"/>
      <c r="F91" s="159"/>
      <c r="G91" s="159"/>
      <c r="H91" s="159"/>
      <c r="I91" s="159"/>
      <c r="J91" s="159"/>
      <c r="K91" s="72"/>
      <c r="L91" s="71"/>
      <c r="M91" s="71"/>
      <c r="N91" s="270"/>
      <c r="O91" s="270"/>
      <c r="P91" s="270"/>
      <c r="Q91" s="270"/>
      <c r="R91" s="270"/>
      <c r="S91" s="270"/>
      <c r="T91" s="270"/>
      <c r="U91" s="101"/>
      <c r="V91" s="271">
        <f t="shared" si="4"/>
        <v>0</v>
      </c>
    </row>
    <row r="92" spans="2:22">
      <c r="B92" s="57"/>
      <c r="C92" s="15"/>
      <c r="D92" s="206"/>
      <c r="E92" s="159"/>
      <c r="F92" s="159"/>
      <c r="G92" s="159"/>
      <c r="H92" s="159"/>
      <c r="I92" s="159"/>
      <c r="J92" s="159"/>
      <c r="K92" s="72"/>
      <c r="L92" s="71"/>
      <c r="M92" s="71"/>
      <c r="N92" s="270"/>
      <c r="O92" s="270"/>
      <c r="P92" s="270"/>
      <c r="Q92" s="270"/>
      <c r="R92" s="270"/>
      <c r="S92" s="270"/>
      <c r="T92" s="270"/>
      <c r="U92" s="101"/>
      <c r="V92" s="271">
        <f t="shared" si="4"/>
        <v>0</v>
      </c>
    </row>
    <row r="93" spans="2:22">
      <c r="B93" s="58"/>
      <c r="C93" s="15"/>
      <c r="D93" s="206"/>
      <c r="E93" s="159"/>
      <c r="F93" s="159"/>
      <c r="G93" s="159"/>
      <c r="H93" s="159"/>
      <c r="I93" s="159"/>
      <c r="J93" s="159"/>
      <c r="K93" s="72"/>
      <c r="L93" s="71"/>
      <c r="M93" s="71"/>
      <c r="N93" s="270"/>
      <c r="O93" s="270"/>
      <c r="P93" s="270"/>
      <c r="Q93" s="270"/>
      <c r="R93" s="270"/>
      <c r="S93" s="270"/>
      <c r="T93" s="270"/>
      <c r="U93" s="101"/>
      <c r="V93" s="271">
        <f t="shared" si="4"/>
        <v>0</v>
      </c>
    </row>
    <row r="94" spans="2:22">
      <c r="B94" s="58"/>
      <c r="C94" s="15"/>
      <c r="D94" s="15"/>
      <c r="E94" s="159"/>
      <c r="F94" s="159"/>
      <c r="G94" s="159"/>
      <c r="H94" s="159"/>
      <c r="I94" s="159"/>
      <c r="J94" s="159"/>
      <c r="K94" s="72"/>
      <c r="L94" s="71"/>
      <c r="M94" s="71"/>
      <c r="N94" s="270"/>
      <c r="O94" s="270"/>
      <c r="P94" s="270"/>
      <c r="Q94" s="270"/>
      <c r="R94" s="270"/>
      <c r="S94" s="270"/>
      <c r="T94" s="270"/>
      <c r="U94" s="101"/>
      <c r="V94" s="271">
        <f t="shared" si="4"/>
        <v>0</v>
      </c>
    </row>
    <row r="95" spans="2:22">
      <c r="B95" s="58"/>
      <c r="C95" s="15"/>
      <c r="D95" s="15"/>
      <c r="E95" s="159"/>
      <c r="F95" s="159"/>
      <c r="G95" s="159"/>
      <c r="H95" s="159"/>
      <c r="I95" s="159"/>
      <c r="J95" s="159"/>
      <c r="K95" s="72"/>
      <c r="L95" s="71"/>
      <c r="M95" s="71"/>
      <c r="N95" s="270"/>
      <c r="O95" s="270"/>
      <c r="P95" s="270"/>
      <c r="Q95" s="270"/>
      <c r="R95" s="270"/>
      <c r="S95" s="270"/>
      <c r="T95" s="270"/>
      <c r="U95" s="101"/>
      <c r="V95" s="271">
        <f t="shared" si="4"/>
        <v>0</v>
      </c>
    </row>
    <row r="96" spans="2:22">
      <c r="B96" s="15"/>
      <c r="C96" s="15"/>
      <c r="D96" s="15"/>
      <c r="E96" s="159"/>
      <c r="F96" s="159"/>
      <c r="G96" s="159"/>
      <c r="H96" s="159"/>
      <c r="I96" s="159"/>
      <c r="J96" s="159"/>
      <c r="K96" s="72"/>
      <c r="L96" s="71"/>
      <c r="M96" s="71"/>
      <c r="N96" s="270"/>
      <c r="O96" s="270"/>
      <c r="P96" s="270"/>
      <c r="Q96" s="270"/>
      <c r="R96" s="270"/>
      <c r="S96" s="270"/>
      <c r="T96" s="270"/>
      <c r="U96" s="101"/>
      <c r="V96" s="271">
        <f t="shared" si="4"/>
        <v>0</v>
      </c>
    </row>
    <row r="97" spans="2:22">
      <c r="B97" s="15"/>
      <c r="C97" s="15"/>
      <c r="D97" s="15"/>
      <c r="E97" s="159"/>
      <c r="F97" s="159"/>
      <c r="G97" s="159"/>
      <c r="H97" s="159"/>
      <c r="I97" s="159"/>
      <c r="J97" s="159"/>
      <c r="K97" s="72"/>
      <c r="L97" s="71"/>
      <c r="M97" s="71"/>
      <c r="N97" s="270"/>
      <c r="O97" s="270"/>
      <c r="P97" s="270"/>
      <c r="Q97" s="270"/>
      <c r="R97" s="270"/>
      <c r="S97" s="270"/>
      <c r="T97" s="270"/>
      <c r="U97" s="101"/>
      <c r="V97" s="271">
        <f t="shared" si="4"/>
        <v>0</v>
      </c>
    </row>
    <row r="98" spans="2:22">
      <c r="B98" s="15"/>
      <c r="C98" s="15"/>
      <c r="D98" s="15"/>
      <c r="E98" s="159"/>
      <c r="F98" s="159"/>
      <c r="G98" s="159"/>
      <c r="H98" s="159"/>
      <c r="I98" s="159"/>
      <c r="J98" s="159"/>
      <c r="K98" s="72"/>
      <c r="L98" s="71"/>
      <c r="M98" s="71"/>
      <c r="N98" s="270"/>
      <c r="O98" s="270"/>
      <c r="P98" s="270"/>
      <c r="Q98" s="270"/>
      <c r="R98" s="270"/>
      <c r="S98" s="270"/>
      <c r="T98" s="270"/>
      <c r="U98" s="101"/>
      <c r="V98" s="271">
        <f t="shared" si="4"/>
        <v>0</v>
      </c>
    </row>
    <row r="99" spans="2:22">
      <c r="B99" s="15"/>
      <c r="C99" s="15"/>
      <c r="D99" s="15"/>
      <c r="E99" s="159"/>
      <c r="F99" s="159"/>
      <c r="G99" s="159"/>
      <c r="H99" s="159"/>
      <c r="I99" s="159"/>
      <c r="J99" s="159"/>
      <c r="K99" s="72"/>
      <c r="L99" s="71"/>
      <c r="M99" s="71"/>
      <c r="N99" s="270"/>
      <c r="O99" s="270"/>
      <c r="P99" s="270"/>
      <c r="Q99" s="270"/>
      <c r="R99" s="270"/>
      <c r="S99" s="270"/>
      <c r="T99" s="270"/>
      <c r="U99" s="101"/>
      <c r="V99" s="271">
        <f t="shared" si="4"/>
        <v>0</v>
      </c>
    </row>
    <row r="100" spans="2:22">
      <c r="B100" s="15"/>
      <c r="C100" s="15"/>
      <c r="D100" s="15"/>
      <c r="E100" s="159"/>
      <c r="F100" s="159"/>
      <c r="G100" s="159"/>
      <c r="H100" s="159"/>
      <c r="I100" s="159"/>
      <c r="J100" s="159"/>
      <c r="K100" s="72"/>
      <c r="L100" s="71"/>
      <c r="M100" s="71"/>
      <c r="N100" s="270"/>
      <c r="O100" s="270"/>
      <c r="P100" s="270"/>
      <c r="Q100" s="270"/>
      <c r="R100" s="270"/>
      <c r="S100" s="270"/>
      <c r="T100" s="270"/>
      <c r="U100" s="101"/>
      <c r="V100" s="271">
        <f t="shared" si="4"/>
        <v>0</v>
      </c>
    </row>
    <row r="101" spans="2:22">
      <c r="B101" s="15"/>
      <c r="C101" s="15"/>
      <c r="D101" s="15"/>
      <c r="E101" s="159"/>
      <c r="F101" s="159"/>
      <c r="G101" s="159"/>
      <c r="H101" s="159"/>
      <c r="I101" s="159"/>
      <c r="J101" s="159"/>
      <c r="K101" s="72"/>
      <c r="L101" s="71"/>
      <c r="M101" s="71"/>
      <c r="N101" s="270"/>
      <c r="O101" s="270"/>
      <c r="P101" s="270"/>
      <c r="Q101" s="270"/>
      <c r="R101" s="270"/>
      <c r="S101" s="270"/>
      <c r="T101" s="270"/>
      <c r="U101" s="101"/>
      <c r="V101" s="271">
        <f t="shared" si="4"/>
        <v>0</v>
      </c>
    </row>
    <row r="102" spans="2:22">
      <c r="B102" s="15"/>
      <c r="C102" s="15"/>
      <c r="D102" s="15"/>
      <c r="E102" s="159"/>
      <c r="F102" s="159"/>
      <c r="G102" s="159"/>
      <c r="H102" s="159"/>
      <c r="I102" s="159"/>
      <c r="J102" s="159"/>
      <c r="K102" s="72"/>
      <c r="L102" s="71"/>
      <c r="M102" s="71"/>
      <c r="N102" s="270"/>
      <c r="O102" s="270"/>
      <c r="P102" s="270"/>
      <c r="Q102" s="270"/>
      <c r="R102" s="270"/>
      <c r="S102" s="270"/>
      <c r="T102" s="270"/>
      <c r="U102" s="101"/>
      <c r="V102" s="271">
        <f t="shared" si="4"/>
        <v>0</v>
      </c>
    </row>
    <row r="103" spans="2:22">
      <c r="B103" s="15"/>
      <c r="C103" s="15"/>
      <c r="D103" s="15"/>
      <c r="E103" s="159"/>
      <c r="F103" s="159"/>
      <c r="G103" s="159"/>
      <c r="H103" s="159"/>
      <c r="I103" s="159"/>
      <c r="J103" s="159"/>
      <c r="K103" s="72"/>
      <c r="L103" s="71"/>
      <c r="M103" s="71"/>
      <c r="N103" s="270"/>
      <c r="O103" s="270"/>
      <c r="P103" s="270"/>
      <c r="Q103" s="270"/>
      <c r="R103" s="270"/>
      <c r="S103" s="270"/>
      <c r="T103" s="270"/>
      <c r="U103" s="101"/>
      <c r="V103" s="271">
        <f t="shared" si="4"/>
        <v>0</v>
      </c>
    </row>
    <row r="104" spans="2:22">
      <c r="B104" s="15"/>
      <c r="C104" s="15"/>
      <c r="D104" s="15"/>
      <c r="E104" s="159"/>
      <c r="F104" s="159"/>
      <c r="G104" s="159"/>
      <c r="H104" s="159"/>
      <c r="I104" s="159"/>
      <c r="J104" s="159"/>
      <c r="K104" s="72"/>
      <c r="L104" s="71"/>
      <c r="M104" s="71"/>
      <c r="N104" s="270"/>
      <c r="O104" s="270"/>
      <c r="P104" s="270"/>
      <c r="Q104" s="270"/>
      <c r="R104" s="270"/>
      <c r="S104" s="270"/>
      <c r="T104" s="270"/>
      <c r="U104" s="101"/>
      <c r="V104" s="271">
        <f t="shared" si="4"/>
        <v>0</v>
      </c>
    </row>
    <row r="105" spans="2:22">
      <c r="B105" s="15"/>
      <c r="C105" s="15"/>
      <c r="D105" s="15"/>
      <c r="E105" s="159"/>
      <c r="F105" s="159"/>
      <c r="G105" s="159"/>
      <c r="H105" s="159"/>
      <c r="I105" s="159"/>
      <c r="J105" s="159"/>
      <c r="K105" s="72"/>
      <c r="L105" s="71"/>
      <c r="M105" s="71"/>
      <c r="N105" s="270"/>
      <c r="O105" s="270"/>
      <c r="P105" s="270"/>
      <c r="Q105" s="270"/>
      <c r="R105" s="270"/>
      <c r="S105" s="270"/>
      <c r="T105" s="270"/>
      <c r="U105" s="101"/>
      <c r="V105" s="271">
        <f t="shared" si="4"/>
        <v>0</v>
      </c>
    </row>
    <row r="106" spans="2:22">
      <c r="B106" s="15"/>
      <c r="C106" s="15"/>
      <c r="D106" s="15"/>
      <c r="E106" s="159"/>
      <c r="F106" s="159"/>
      <c r="G106" s="159"/>
      <c r="H106" s="159"/>
      <c r="I106" s="159"/>
      <c r="J106" s="159"/>
      <c r="K106" s="72"/>
      <c r="L106" s="71"/>
      <c r="M106" s="71"/>
      <c r="N106" s="270"/>
      <c r="O106" s="270"/>
      <c r="P106" s="270"/>
      <c r="Q106" s="270"/>
      <c r="R106" s="270"/>
      <c r="S106" s="270"/>
      <c r="T106" s="270"/>
      <c r="U106" s="101"/>
      <c r="V106" s="271">
        <f t="shared" si="4"/>
        <v>0</v>
      </c>
    </row>
    <row r="107" spans="2:22">
      <c r="B107" s="15"/>
      <c r="C107" s="15"/>
      <c r="D107" s="15"/>
      <c r="E107" s="159"/>
      <c r="F107" s="159"/>
      <c r="G107" s="159"/>
      <c r="H107" s="159"/>
      <c r="I107" s="159"/>
      <c r="J107" s="159"/>
      <c r="K107" s="72"/>
      <c r="L107" s="71"/>
      <c r="M107" s="71"/>
      <c r="N107" s="270"/>
      <c r="O107" s="270"/>
      <c r="P107" s="270"/>
      <c r="Q107" s="270"/>
      <c r="R107" s="270"/>
      <c r="S107" s="270"/>
      <c r="T107" s="270"/>
      <c r="U107" s="101"/>
      <c r="V107" s="271">
        <f t="shared" si="4"/>
        <v>0</v>
      </c>
    </row>
    <row r="108" spans="2:22">
      <c r="B108" s="15"/>
      <c r="C108" s="15"/>
      <c r="D108" s="15"/>
      <c r="E108" s="159"/>
      <c r="F108" s="159"/>
      <c r="G108" s="159"/>
      <c r="H108" s="159"/>
      <c r="I108" s="159"/>
      <c r="J108" s="159"/>
      <c r="K108" s="72"/>
      <c r="L108" s="71"/>
      <c r="M108" s="71"/>
      <c r="N108" s="270"/>
      <c r="O108" s="270"/>
      <c r="P108" s="270"/>
      <c r="Q108" s="270"/>
      <c r="R108" s="270"/>
      <c r="S108" s="270"/>
      <c r="T108" s="270"/>
      <c r="U108" s="101"/>
      <c r="V108" s="271">
        <f t="shared" si="4"/>
        <v>0</v>
      </c>
    </row>
    <row r="109" spans="2:22">
      <c r="B109" s="15"/>
      <c r="C109" s="15"/>
      <c r="D109" s="15"/>
      <c r="E109" s="159"/>
      <c r="F109" s="159"/>
      <c r="G109" s="159"/>
      <c r="H109" s="159"/>
      <c r="I109" s="159"/>
      <c r="J109" s="159"/>
      <c r="K109" s="72"/>
      <c r="L109" s="71"/>
      <c r="M109" s="71"/>
      <c r="N109" s="270"/>
      <c r="O109" s="270"/>
      <c r="P109" s="270"/>
      <c r="Q109" s="270"/>
      <c r="R109" s="270"/>
      <c r="S109" s="270"/>
      <c r="T109" s="270"/>
      <c r="U109" s="101"/>
      <c r="V109" s="271">
        <f t="shared" si="4"/>
        <v>0</v>
      </c>
    </row>
    <row r="110" spans="2:22">
      <c r="B110" s="15"/>
      <c r="C110" s="15"/>
      <c r="D110" s="15"/>
      <c r="E110" s="159"/>
      <c r="F110" s="159"/>
      <c r="G110" s="159"/>
      <c r="H110" s="159"/>
      <c r="I110" s="159"/>
      <c r="J110" s="159"/>
      <c r="K110" s="72"/>
      <c r="L110" s="71"/>
      <c r="M110" s="71"/>
      <c r="N110" s="270"/>
      <c r="O110" s="270"/>
      <c r="P110" s="270"/>
      <c r="Q110" s="270"/>
      <c r="R110" s="270"/>
      <c r="S110" s="270"/>
      <c r="T110" s="270"/>
      <c r="U110" s="101"/>
      <c r="V110" s="271">
        <f t="shared" si="4"/>
        <v>0</v>
      </c>
    </row>
    <row r="111" spans="2:22">
      <c r="B111" s="15"/>
      <c r="C111" s="15"/>
      <c r="D111" s="15"/>
      <c r="E111" s="159"/>
      <c r="F111" s="159"/>
      <c r="G111" s="159"/>
      <c r="H111" s="159"/>
      <c r="I111" s="159"/>
      <c r="J111" s="159"/>
      <c r="K111" s="72"/>
      <c r="L111" s="71"/>
      <c r="M111" s="71"/>
      <c r="N111" s="270"/>
      <c r="O111" s="270"/>
      <c r="P111" s="270"/>
      <c r="Q111" s="270"/>
      <c r="R111" s="270"/>
      <c r="S111" s="270"/>
      <c r="T111" s="270"/>
      <c r="U111" s="101"/>
      <c r="V111" s="271">
        <f t="shared" si="4"/>
        <v>0</v>
      </c>
    </row>
    <row r="112" spans="2:22">
      <c r="B112" s="15"/>
      <c r="C112" s="15"/>
      <c r="D112" s="15"/>
      <c r="E112" s="159"/>
      <c r="F112" s="159"/>
      <c r="G112" s="159"/>
      <c r="H112" s="159"/>
      <c r="I112" s="159"/>
      <c r="J112" s="159"/>
      <c r="K112" s="72"/>
      <c r="L112" s="71"/>
      <c r="M112" s="71"/>
      <c r="N112" s="270"/>
      <c r="O112" s="270"/>
      <c r="P112" s="270"/>
      <c r="Q112" s="270"/>
      <c r="R112" s="270"/>
      <c r="S112" s="270"/>
      <c r="T112" s="270"/>
      <c r="U112" s="101"/>
      <c r="V112" s="271">
        <f t="shared" si="4"/>
        <v>0</v>
      </c>
    </row>
    <row r="113" spans="2:22">
      <c r="B113" s="15"/>
      <c r="C113" s="15"/>
      <c r="D113" s="15"/>
      <c r="E113" s="159"/>
      <c r="F113" s="159"/>
      <c r="G113" s="159"/>
      <c r="H113" s="159"/>
      <c r="I113" s="159"/>
      <c r="J113" s="159"/>
      <c r="K113" s="72"/>
      <c r="L113" s="71"/>
      <c r="M113" s="71"/>
      <c r="N113" s="270"/>
      <c r="O113" s="270"/>
      <c r="P113" s="270"/>
      <c r="Q113" s="270"/>
      <c r="R113" s="270"/>
      <c r="S113" s="270"/>
      <c r="T113" s="270"/>
      <c r="U113" s="101"/>
      <c r="V113" s="271">
        <f t="shared" si="4"/>
        <v>0</v>
      </c>
    </row>
    <row r="114" spans="2:22">
      <c r="B114" s="15"/>
      <c r="C114" s="15"/>
      <c r="D114" s="15"/>
      <c r="E114" s="159"/>
      <c r="F114" s="159"/>
      <c r="G114" s="159"/>
      <c r="H114" s="159"/>
      <c r="I114" s="159"/>
      <c r="J114" s="159"/>
      <c r="K114" s="72"/>
      <c r="L114" s="71"/>
      <c r="M114" s="71"/>
      <c r="N114" s="270"/>
      <c r="O114" s="270"/>
      <c r="P114" s="270"/>
      <c r="Q114" s="270"/>
      <c r="R114" s="270"/>
      <c r="S114" s="270"/>
      <c r="T114" s="270"/>
      <c r="U114" s="101"/>
      <c r="V114" s="271">
        <f t="shared" si="4"/>
        <v>0</v>
      </c>
    </row>
    <row r="115" spans="2:22">
      <c r="B115" s="15"/>
      <c r="C115" s="15"/>
      <c r="D115" s="15"/>
      <c r="E115" s="159"/>
      <c r="F115" s="159"/>
      <c r="G115" s="159"/>
      <c r="H115" s="159"/>
      <c r="I115" s="159"/>
      <c r="J115" s="159"/>
      <c r="K115" s="72"/>
      <c r="L115" s="71"/>
      <c r="M115" s="71"/>
      <c r="N115" s="270"/>
      <c r="O115" s="270"/>
      <c r="P115" s="270"/>
      <c r="Q115" s="270"/>
      <c r="R115" s="270"/>
      <c r="S115" s="270"/>
      <c r="T115" s="270"/>
      <c r="U115" s="101"/>
      <c r="V115" s="271">
        <f t="shared" si="4"/>
        <v>0</v>
      </c>
    </row>
    <row r="116" spans="2:22">
      <c r="B116" s="15"/>
      <c r="C116" s="15"/>
      <c r="D116" s="15"/>
      <c r="E116" s="159"/>
      <c r="F116" s="159"/>
      <c r="G116" s="159"/>
      <c r="H116" s="159"/>
      <c r="I116" s="159"/>
      <c r="J116" s="159"/>
      <c r="K116" s="72"/>
      <c r="L116" s="71"/>
      <c r="M116" s="71"/>
      <c r="N116" s="270"/>
      <c r="O116" s="270"/>
      <c r="P116" s="270"/>
      <c r="Q116" s="270"/>
      <c r="R116" s="270"/>
      <c r="S116" s="270"/>
      <c r="T116" s="270"/>
      <c r="U116" s="101"/>
      <c r="V116" s="271">
        <f t="shared" si="4"/>
        <v>0</v>
      </c>
    </row>
    <row r="117" spans="2:22">
      <c r="B117" s="15"/>
      <c r="C117" s="15"/>
      <c r="D117" s="15"/>
      <c r="E117" s="159"/>
      <c r="F117" s="159"/>
      <c r="G117" s="159"/>
      <c r="H117" s="159"/>
      <c r="I117" s="159"/>
      <c r="J117" s="159"/>
      <c r="K117" s="72"/>
      <c r="L117" s="71"/>
      <c r="M117" s="71"/>
      <c r="N117" s="270"/>
      <c r="O117" s="270"/>
      <c r="P117" s="270"/>
      <c r="Q117" s="270"/>
      <c r="R117" s="270"/>
      <c r="S117" s="270"/>
      <c r="T117" s="270"/>
      <c r="U117" s="101"/>
      <c r="V117" s="271">
        <f t="shared" si="4"/>
        <v>0</v>
      </c>
    </row>
    <row r="118" spans="2:22">
      <c r="B118" s="15"/>
      <c r="C118" s="15"/>
      <c r="D118" s="15"/>
      <c r="E118" s="159"/>
      <c r="F118" s="159"/>
      <c r="G118" s="159"/>
      <c r="H118" s="159"/>
      <c r="I118" s="159"/>
      <c r="J118" s="159"/>
      <c r="K118" s="72"/>
      <c r="L118" s="71"/>
      <c r="M118" s="71"/>
      <c r="N118" s="270"/>
      <c r="O118" s="270"/>
      <c r="P118" s="270"/>
      <c r="Q118" s="270"/>
      <c r="R118" s="270"/>
      <c r="S118" s="270"/>
      <c r="T118" s="270"/>
      <c r="U118" s="101"/>
      <c r="V118" s="271">
        <f t="shared" si="4"/>
        <v>0</v>
      </c>
    </row>
    <row r="119" spans="2:22">
      <c r="B119" s="15"/>
      <c r="C119" s="15"/>
      <c r="D119" s="15"/>
      <c r="E119" s="159"/>
      <c r="F119" s="159"/>
      <c r="G119" s="159"/>
      <c r="H119" s="159"/>
      <c r="I119" s="159"/>
      <c r="J119" s="159"/>
      <c r="K119" s="72"/>
      <c r="L119" s="71"/>
      <c r="M119" s="71"/>
      <c r="N119" s="270"/>
      <c r="O119" s="270"/>
      <c r="P119" s="270"/>
      <c r="Q119" s="270"/>
      <c r="R119" s="270"/>
      <c r="S119" s="270"/>
      <c r="T119" s="270"/>
      <c r="U119" s="101"/>
      <c r="V119" s="271">
        <f t="shared" si="4"/>
        <v>0</v>
      </c>
    </row>
    <row r="120" spans="2:22">
      <c r="B120" s="15"/>
      <c r="C120" s="15"/>
      <c r="D120" s="15"/>
      <c r="E120" s="159"/>
      <c r="F120" s="159"/>
      <c r="G120" s="159"/>
      <c r="H120" s="159"/>
      <c r="I120" s="159"/>
      <c r="J120" s="159"/>
      <c r="K120" s="72"/>
      <c r="L120" s="71"/>
      <c r="M120" s="71"/>
      <c r="N120" s="270"/>
      <c r="O120" s="270"/>
      <c r="P120" s="270"/>
      <c r="Q120" s="270"/>
      <c r="R120" s="270"/>
      <c r="S120" s="270"/>
      <c r="T120" s="270"/>
      <c r="U120" s="101"/>
      <c r="V120" s="271">
        <f t="shared" si="4"/>
        <v>0</v>
      </c>
    </row>
    <row r="121" spans="2:22">
      <c r="B121" s="15"/>
      <c r="C121" s="15"/>
      <c r="D121" s="15"/>
      <c r="E121" s="159"/>
      <c r="F121" s="159"/>
      <c r="G121" s="159"/>
      <c r="H121" s="159"/>
      <c r="I121" s="159"/>
      <c r="J121" s="159"/>
      <c r="K121" s="72"/>
      <c r="L121" s="71"/>
      <c r="M121" s="71"/>
      <c r="N121" s="270"/>
      <c r="O121" s="270"/>
      <c r="P121" s="270"/>
      <c r="Q121" s="270"/>
      <c r="R121" s="270"/>
      <c r="S121" s="270"/>
      <c r="T121" s="270"/>
      <c r="U121" s="101"/>
      <c r="V121" s="271">
        <f t="shared" si="4"/>
        <v>0</v>
      </c>
    </row>
    <row r="122" spans="2:22">
      <c r="B122" s="15"/>
      <c r="C122" s="15"/>
      <c r="D122" s="15"/>
      <c r="E122" s="159"/>
      <c r="F122" s="159"/>
      <c r="G122" s="159"/>
      <c r="H122" s="159"/>
      <c r="I122" s="159"/>
      <c r="J122" s="159"/>
      <c r="K122" s="72"/>
      <c r="L122" s="71"/>
      <c r="M122" s="71"/>
      <c r="N122" s="270"/>
      <c r="O122" s="270"/>
      <c r="P122" s="270"/>
      <c r="Q122" s="270"/>
      <c r="R122" s="270"/>
      <c r="S122" s="270"/>
      <c r="T122" s="270"/>
      <c r="U122" s="101"/>
      <c r="V122" s="271">
        <f t="shared" si="4"/>
        <v>0</v>
      </c>
    </row>
    <row r="123" spans="2:22">
      <c r="B123" s="15"/>
      <c r="C123" s="15"/>
      <c r="D123" s="15"/>
      <c r="E123" s="159"/>
      <c r="F123" s="159"/>
      <c r="G123" s="159"/>
      <c r="H123" s="159"/>
      <c r="I123" s="159"/>
      <c r="J123" s="159"/>
      <c r="K123" s="72"/>
      <c r="L123" s="71"/>
      <c r="M123" s="71"/>
      <c r="N123" s="270"/>
      <c r="O123" s="270"/>
      <c r="P123" s="270"/>
      <c r="Q123" s="270"/>
      <c r="R123" s="270"/>
      <c r="S123" s="270"/>
      <c r="T123" s="270"/>
      <c r="U123" s="101"/>
      <c r="V123" s="271">
        <f t="shared" si="4"/>
        <v>0</v>
      </c>
    </row>
    <row r="124" spans="2:22">
      <c r="B124" s="15"/>
      <c r="C124" s="15"/>
      <c r="D124" s="15"/>
      <c r="E124" s="159"/>
      <c r="F124" s="159"/>
      <c r="G124" s="159"/>
      <c r="H124" s="159"/>
      <c r="I124" s="159"/>
      <c r="J124" s="159"/>
      <c r="K124" s="72"/>
      <c r="L124" s="71"/>
      <c r="M124" s="71"/>
      <c r="N124" s="270"/>
      <c r="O124" s="270"/>
      <c r="P124" s="270"/>
      <c r="Q124" s="270"/>
      <c r="R124" s="270"/>
      <c r="S124" s="270"/>
      <c r="T124" s="270"/>
      <c r="U124" s="101"/>
      <c r="V124" s="271">
        <f t="shared" si="4"/>
        <v>0</v>
      </c>
    </row>
    <row r="125" spans="2:22">
      <c r="B125" s="15"/>
      <c r="C125" s="15"/>
      <c r="D125" s="15"/>
      <c r="E125" s="159"/>
      <c r="F125" s="159"/>
      <c r="G125" s="159"/>
      <c r="H125" s="159"/>
      <c r="I125" s="159"/>
      <c r="J125" s="159"/>
      <c r="K125" s="72"/>
      <c r="L125" s="71"/>
      <c r="M125" s="71"/>
      <c r="N125" s="270"/>
      <c r="O125" s="270"/>
      <c r="P125" s="270"/>
      <c r="Q125" s="270"/>
      <c r="R125" s="270"/>
      <c r="S125" s="270"/>
      <c r="T125" s="270"/>
      <c r="U125" s="101"/>
      <c r="V125" s="271">
        <f t="shared" si="4"/>
        <v>0</v>
      </c>
    </row>
    <row r="126" spans="2:22">
      <c r="B126" s="15"/>
      <c r="C126" s="15"/>
      <c r="D126" s="15"/>
      <c r="E126" s="159"/>
      <c r="F126" s="159"/>
      <c r="G126" s="159"/>
      <c r="H126" s="159"/>
      <c r="I126" s="159"/>
      <c r="J126" s="159"/>
      <c r="K126" s="72"/>
      <c r="L126" s="71"/>
      <c r="M126" s="71"/>
      <c r="N126" s="270"/>
      <c r="O126" s="270"/>
      <c r="P126" s="270"/>
      <c r="Q126" s="270"/>
      <c r="R126" s="270"/>
      <c r="S126" s="270"/>
      <c r="T126" s="270"/>
      <c r="U126" s="101"/>
      <c r="V126" s="271">
        <f t="shared" si="4"/>
        <v>0</v>
      </c>
    </row>
    <row r="127" spans="2:22">
      <c r="B127" s="15"/>
      <c r="C127" s="15"/>
      <c r="D127" s="15"/>
      <c r="E127" s="159"/>
      <c r="F127" s="159"/>
      <c r="G127" s="159"/>
      <c r="H127" s="159"/>
      <c r="I127" s="159"/>
      <c r="J127" s="159"/>
      <c r="K127" s="72"/>
      <c r="L127" s="71"/>
      <c r="M127" s="71"/>
      <c r="N127" s="270"/>
      <c r="O127" s="270"/>
      <c r="P127" s="270"/>
      <c r="Q127" s="270"/>
      <c r="R127" s="270"/>
      <c r="S127" s="270"/>
      <c r="T127" s="270"/>
      <c r="U127" s="101"/>
      <c r="V127" s="271">
        <f t="shared" si="4"/>
        <v>0</v>
      </c>
    </row>
    <row r="128" spans="2:22">
      <c r="B128" s="15"/>
      <c r="C128" s="15"/>
      <c r="D128" s="15"/>
      <c r="E128" s="159"/>
      <c r="F128" s="159"/>
      <c r="G128" s="159"/>
      <c r="H128" s="159"/>
      <c r="I128" s="159"/>
      <c r="J128" s="159"/>
      <c r="K128" s="72"/>
      <c r="L128" s="71"/>
      <c r="M128" s="71"/>
      <c r="N128" s="270"/>
      <c r="O128" s="270"/>
      <c r="P128" s="270"/>
      <c r="Q128" s="270"/>
      <c r="R128" s="270"/>
      <c r="S128" s="270"/>
      <c r="T128" s="270"/>
      <c r="U128" s="101"/>
      <c r="V128" s="271">
        <f t="shared" si="4"/>
        <v>0</v>
      </c>
    </row>
    <row r="129" spans="2:22">
      <c r="B129" s="15"/>
      <c r="C129" s="15"/>
      <c r="D129" s="15"/>
      <c r="E129" s="159"/>
      <c r="F129" s="159"/>
      <c r="G129" s="159"/>
      <c r="H129" s="159"/>
      <c r="I129" s="159"/>
      <c r="J129" s="159"/>
      <c r="K129" s="72"/>
      <c r="L129" s="71"/>
      <c r="M129" s="71"/>
      <c r="N129" s="270"/>
      <c r="O129" s="270"/>
      <c r="P129" s="270"/>
      <c r="Q129" s="270"/>
      <c r="R129" s="270"/>
      <c r="S129" s="270"/>
      <c r="T129" s="270"/>
      <c r="U129" s="101"/>
      <c r="V129" s="271">
        <f t="shared" ref="V129:V144" si="5">((N129+O129+P129+Q129+R129)*M129*L129*K129)+(S129*K129)+T129</f>
        <v>0</v>
      </c>
    </row>
    <row r="130" spans="2:22">
      <c r="B130" s="15"/>
      <c r="C130" s="15"/>
      <c r="D130" s="15"/>
      <c r="E130" s="159"/>
      <c r="F130" s="159"/>
      <c r="G130" s="159"/>
      <c r="H130" s="159"/>
      <c r="I130" s="159"/>
      <c r="J130" s="159"/>
      <c r="K130" s="72"/>
      <c r="L130" s="71"/>
      <c r="M130" s="71"/>
      <c r="N130" s="270"/>
      <c r="O130" s="270"/>
      <c r="P130" s="270"/>
      <c r="Q130" s="270"/>
      <c r="R130" s="270"/>
      <c r="S130" s="270"/>
      <c r="T130" s="270"/>
      <c r="U130" s="101"/>
      <c r="V130" s="271">
        <f t="shared" si="5"/>
        <v>0</v>
      </c>
    </row>
    <row r="131" spans="2:22">
      <c r="B131" s="15"/>
      <c r="C131" s="15"/>
      <c r="D131" s="15"/>
      <c r="E131" s="159"/>
      <c r="F131" s="159"/>
      <c r="G131" s="159"/>
      <c r="H131" s="159"/>
      <c r="I131" s="159"/>
      <c r="J131" s="159"/>
      <c r="K131" s="72"/>
      <c r="L131" s="71"/>
      <c r="M131" s="71"/>
      <c r="N131" s="270"/>
      <c r="O131" s="270"/>
      <c r="P131" s="270"/>
      <c r="Q131" s="270"/>
      <c r="R131" s="270"/>
      <c r="S131" s="270"/>
      <c r="T131" s="270"/>
      <c r="U131" s="101"/>
      <c r="V131" s="271">
        <f t="shared" si="5"/>
        <v>0</v>
      </c>
    </row>
    <row r="132" spans="2:22">
      <c r="B132" s="15"/>
      <c r="C132" s="15"/>
      <c r="D132" s="15"/>
      <c r="E132" s="159"/>
      <c r="F132" s="159"/>
      <c r="G132" s="159"/>
      <c r="H132" s="159"/>
      <c r="I132" s="159"/>
      <c r="J132" s="159"/>
      <c r="K132" s="72"/>
      <c r="L132" s="71"/>
      <c r="M132" s="71"/>
      <c r="N132" s="270"/>
      <c r="O132" s="270"/>
      <c r="P132" s="270"/>
      <c r="Q132" s="270"/>
      <c r="R132" s="270"/>
      <c r="S132" s="270"/>
      <c r="T132" s="270"/>
      <c r="U132" s="101"/>
      <c r="V132" s="271">
        <f t="shared" si="5"/>
        <v>0</v>
      </c>
    </row>
    <row r="133" spans="2:22">
      <c r="B133" s="15"/>
      <c r="C133" s="15"/>
      <c r="D133" s="15"/>
      <c r="E133" s="159"/>
      <c r="F133" s="159"/>
      <c r="G133" s="159"/>
      <c r="H133" s="159"/>
      <c r="I133" s="159"/>
      <c r="J133" s="159"/>
      <c r="K133" s="72"/>
      <c r="L133" s="71"/>
      <c r="M133" s="71"/>
      <c r="N133" s="270"/>
      <c r="O133" s="270"/>
      <c r="P133" s="270"/>
      <c r="Q133" s="270"/>
      <c r="R133" s="270"/>
      <c r="S133" s="270"/>
      <c r="T133" s="270"/>
      <c r="U133" s="101"/>
      <c r="V133" s="271">
        <f t="shared" si="5"/>
        <v>0</v>
      </c>
    </row>
    <row r="134" spans="2:22">
      <c r="B134" s="15"/>
      <c r="C134" s="15"/>
      <c r="D134" s="15"/>
      <c r="E134" s="159"/>
      <c r="F134" s="159"/>
      <c r="G134" s="159"/>
      <c r="H134" s="159"/>
      <c r="I134" s="159"/>
      <c r="J134" s="159"/>
      <c r="K134" s="72"/>
      <c r="L134" s="71"/>
      <c r="M134" s="71"/>
      <c r="N134" s="270"/>
      <c r="O134" s="270"/>
      <c r="P134" s="270"/>
      <c r="Q134" s="270"/>
      <c r="R134" s="270"/>
      <c r="S134" s="270"/>
      <c r="T134" s="270"/>
      <c r="U134" s="101"/>
      <c r="V134" s="271">
        <f t="shared" si="5"/>
        <v>0</v>
      </c>
    </row>
    <row r="135" spans="2:22">
      <c r="B135" s="15"/>
      <c r="C135" s="15"/>
      <c r="D135" s="15"/>
      <c r="E135" s="159"/>
      <c r="F135" s="159"/>
      <c r="G135" s="159"/>
      <c r="H135" s="159"/>
      <c r="I135" s="159"/>
      <c r="J135" s="159"/>
      <c r="K135" s="72"/>
      <c r="L135" s="71"/>
      <c r="M135" s="71"/>
      <c r="N135" s="270"/>
      <c r="O135" s="270"/>
      <c r="P135" s="270"/>
      <c r="Q135" s="270"/>
      <c r="R135" s="270"/>
      <c r="S135" s="270"/>
      <c r="T135" s="270"/>
      <c r="U135" s="101"/>
      <c r="V135" s="271">
        <f t="shared" si="5"/>
        <v>0</v>
      </c>
    </row>
    <row r="136" spans="2:22">
      <c r="B136" s="15"/>
      <c r="C136" s="15"/>
      <c r="D136" s="15"/>
      <c r="E136" s="159"/>
      <c r="F136" s="159"/>
      <c r="G136" s="159"/>
      <c r="H136" s="159"/>
      <c r="I136" s="159"/>
      <c r="J136" s="159"/>
      <c r="K136" s="72"/>
      <c r="L136" s="71"/>
      <c r="M136" s="71"/>
      <c r="N136" s="270"/>
      <c r="O136" s="270"/>
      <c r="P136" s="270"/>
      <c r="Q136" s="270"/>
      <c r="R136" s="270"/>
      <c r="S136" s="270"/>
      <c r="T136" s="270"/>
      <c r="U136" s="101"/>
      <c r="V136" s="271">
        <f t="shared" si="5"/>
        <v>0</v>
      </c>
    </row>
    <row r="137" spans="2:22">
      <c r="B137" s="15"/>
      <c r="C137" s="15"/>
      <c r="D137" s="15"/>
      <c r="E137" s="159"/>
      <c r="F137" s="159"/>
      <c r="G137" s="159"/>
      <c r="H137" s="159"/>
      <c r="I137" s="159"/>
      <c r="J137" s="159"/>
      <c r="K137" s="72"/>
      <c r="L137" s="71"/>
      <c r="M137" s="71"/>
      <c r="N137" s="270"/>
      <c r="O137" s="270"/>
      <c r="P137" s="270"/>
      <c r="Q137" s="270"/>
      <c r="R137" s="270"/>
      <c r="S137" s="270"/>
      <c r="T137" s="270"/>
      <c r="U137" s="101"/>
      <c r="V137" s="271">
        <f t="shared" si="5"/>
        <v>0</v>
      </c>
    </row>
    <row r="138" spans="2:22">
      <c r="B138" s="15"/>
      <c r="C138" s="15"/>
      <c r="D138" s="15"/>
      <c r="E138" s="159"/>
      <c r="F138" s="159"/>
      <c r="G138" s="159"/>
      <c r="H138" s="159"/>
      <c r="I138" s="159"/>
      <c r="J138" s="159"/>
      <c r="K138" s="72"/>
      <c r="L138" s="71"/>
      <c r="M138" s="71"/>
      <c r="N138" s="270"/>
      <c r="O138" s="270"/>
      <c r="P138" s="270"/>
      <c r="Q138" s="270"/>
      <c r="R138" s="270"/>
      <c r="S138" s="270"/>
      <c r="T138" s="270"/>
      <c r="U138" s="101"/>
      <c r="V138" s="271">
        <f t="shared" si="5"/>
        <v>0</v>
      </c>
    </row>
    <row r="139" spans="2:22">
      <c r="B139" s="15"/>
      <c r="C139" s="15"/>
      <c r="D139" s="15"/>
      <c r="E139" s="159"/>
      <c r="F139" s="159"/>
      <c r="G139" s="159"/>
      <c r="H139" s="159"/>
      <c r="I139" s="159"/>
      <c r="J139" s="159"/>
      <c r="K139" s="72"/>
      <c r="L139" s="71"/>
      <c r="M139" s="71"/>
      <c r="N139" s="270"/>
      <c r="O139" s="270"/>
      <c r="P139" s="270"/>
      <c r="Q139" s="270"/>
      <c r="R139" s="270"/>
      <c r="S139" s="270"/>
      <c r="T139" s="270"/>
      <c r="U139" s="101"/>
      <c r="V139" s="271">
        <f t="shared" si="5"/>
        <v>0</v>
      </c>
    </row>
    <row r="140" spans="2:22">
      <c r="B140" s="15"/>
      <c r="C140" s="15"/>
      <c r="D140" s="15"/>
      <c r="E140" s="159"/>
      <c r="F140" s="159"/>
      <c r="G140" s="159"/>
      <c r="H140" s="159"/>
      <c r="I140" s="159"/>
      <c r="J140" s="159"/>
      <c r="K140" s="72"/>
      <c r="L140" s="71"/>
      <c r="M140" s="71"/>
      <c r="N140" s="270"/>
      <c r="O140" s="270"/>
      <c r="P140" s="270"/>
      <c r="Q140" s="270"/>
      <c r="R140" s="270"/>
      <c r="S140" s="270"/>
      <c r="T140" s="270"/>
      <c r="U140" s="101"/>
      <c r="V140" s="271">
        <f t="shared" si="5"/>
        <v>0</v>
      </c>
    </row>
    <row r="141" spans="2:22">
      <c r="B141" s="15"/>
      <c r="C141" s="15"/>
      <c r="D141" s="15"/>
      <c r="E141" s="159"/>
      <c r="F141" s="159"/>
      <c r="G141" s="159"/>
      <c r="H141" s="159"/>
      <c r="I141" s="159"/>
      <c r="J141" s="159"/>
      <c r="K141" s="72"/>
      <c r="L141" s="71"/>
      <c r="M141" s="71"/>
      <c r="N141" s="270"/>
      <c r="O141" s="270"/>
      <c r="P141" s="270"/>
      <c r="Q141" s="270"/>
      <c r="R141" s="270"/>
      <c r="S141" s="270"/>
      <c r="T141" s="270"/>
      <c r="U141" s="101"/>
      <c r="V141" s="271">
        <f t="shared" si="5"/>
        <v>0</v>
      </c>
    </row>
    <row r="142" spans="2:22">
      <c r="B142" s="15"/>
      <c r="C142" s="15"/>
      <c r="D142" s="15"/>
      <c r="E142" s="159"/>
      <c r="F142" s="159"/>
      <c r="G142" s="159"/>
      <c r="H142" s="159"/>
      <c r="I142" s="159"/>
      <c r="J142" s="159"/>
      <c r="K142" s="72"/>
      <c r="L142" s="71"/>
      <c r="M142" s="71"/>
      <c r="N142" s="270"/>
      <c r="O142" s="270"/>
      <c r="P142" s="270"/>
      <c r="Q142" s="270"/>
      <c r="R142" s="270"/>
      <c r="S142" s="270"/>
      <c r="T142" s="270"/>
      <c r="U142" s="101"/>
      <c r="V142" s="271">
        <f t="shared" si="5"/>
        <v>0</v>
      </c>
    </row>
    <row r="143" spans="2:22">
      <c r="B143" s="15"/>
      <c r="C143" s="15"/>
      <c r="D143" s="15"/>
      <c r="E143" s="159"/>
      <c r="F143" s="159"/>
      <c r="G143" s="159"/>
      <c r="H143" s="159"/>
      <c r="I143" s="159"/>
      <c r="J143" s="159"/>
      <c r="K143" s="72"/>
      <c r="L143" s="71"/>
      <c r="M143" s="71"/>
      <c r="N143" s="270"/>
      <c r="O143" s="270"/>
      <c r="P143" s="270"/>
      <c r="Q143" s="270"/>
      <c r="R143" s="270"/>
      <c r="S143" s="270"/>
      <c r="T143" s="270"/>
      <c r="U143" s="101"/>
      <c r="V143" s="271">
        <f t="shared" si="5"/>
        <v>0</v>
      </c>
    </row>
    <row r="144" spans="2:22">
      <c r="B144" s="15"/>
      <c r="C144" s="15"/>
      <c r="D144" s="15"/>
      <c r="E144" s="159"/>
      <c r="F144" s="159"/>
      <c r="G144" s="159"/>
      <c r="H144" s="159"/>
      <c r="I144" s="159"/>
      <c r="J144" s="159"/>
      <c r="K144" s="72"/>
      <c r="L144" s="71"/>
      <c r="M144" s="71"/>
      <c r="N144" s="270"/>
      <c r="O144" s="270"/>
      <c r="P144" s="270"/>
      <c r="Q144" s="270"/>
      <c r="R144" s="270"/>
      <c r="S144" s="270"/>
      <c r="T144" s="270"/>
      <c r="U144" s="101"/>
      <c r="V144" s="271">
        <f t="shared" si="5"/>
        <v>0</v>
      </c>
    </row>
  </sheetData>
  <mergeCells count="2">
    <mergeCell ref="J12:J36"/>
    <mergeCell ref="N62:R62"/>
  </mergeCells>
  <phoneticPr fontId="18" type="noConversion"/>
  <dataValidations count="4">
    <dataValidation type="list" allowBlank="1" showInputMessage="1" showErrorMessage="1" sqref="B64:B144" xr:uid="{2E08D69E-3C31-48BD-9A23-E2D698FB61D9}">
      <formula1>$B$43:$B$58</formula1>
    </dataValidation>
    <dataValidation type="list" allowBlank="1" showInputMessage="1" showErrorMessage="1" sqref="C64:C144" xr:uid="{F788AE20-BB3A-49A4-B093-BFBA2079D7A7}">
      <formula1>$C$43:$C$58</formula1>
    </dataValidation>
    <dataValidation type="list" allowBlank="1" showInputMessage="1" showErrorMessage="1" sqref="E64:E144" xr:uid="{171E145E-A14F-1A4B-8060-E4F1E9C06418}">
      <formula1>"Introduction/Transition, Ongoing"</formula1>
    </dataValidation>
    <dataValidation type="list" allowBlank="1" showInputMessage="1" showErrorMessage="1" sqref="F64:J144" xr:uid="{80C2C4AD-25B8-AB43-925D-223DD2A05E46}">
      <formula1>"Yes, No"</formula1>
    </dataValidation>
  </dataValidation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39F3-2B3D-4CF2-9526-79F810E14549}">
  <sheetPr>
    <tabColor theme="9" tint="0.79998168889431442"/>
  </sheetPr>
  <dimension ref="B1:S139"/>
  <sheetViews>
    <sheetView showGridLines="0" zoomScale="110" zoomScaleNormal="110" workbookViewId="0">
      <selection activeCell="B63" sqref="B63:J65"/>
    </sheetView>
  </sheetViews>
  <sheetFormatPr defaultColWidth="8.81640625" defaultRowHeight="16"/>
  <cols>
    <col min="1" max="1" width="2.54296875" style="1" customWidth="1"/>
    <col min="2" max="2" width="35.453125" style="12" customWidth="1"/>
    <col min="3" max="3" width="18.453125" style="12" customWidth="1"/>
    <col min="4" max="4" width="17" style="13" customWidth="1"/>
    <col min="5" max="5" width="16.453125" style="5" customWidth="1"/>
    <col min="6" max="6" width="16.453125" style="1" customWidth="1"/>
    <col min="7" max="10" width="15.81640625" style="1" customWidth="1"/>
    <col min="11" max="16384" width="8.81640625" style="1"/>
  </cols>
  <sheetData>
    <row r="1" spans="2:19">
      <c r="B1" s="507"/>
      <c r="C1" s="507"/>
      <c r="D1" s="524"/>
      <c r="F1" s="507"/>
      <c r="G1" s="507"/>
      <c r="H1" s="507"/>
      <c r="I1" s="507"/>
      <c r="J1" s="507"/>
      <c r="K1" s="507"/>
      <c r="L1" s="507"/>
      <c r="M1" s="507"/>
      <c r="N1" s="507"/>
      <c r="O1" s="507"/>
      <c r="P1" s="507"/>
      <c r="Q1" s="507"/>
      <c r="R1" s="507"/>
      <c r="S1" s="507"/>
    </row>
    <row r="2" spans="2:19">
      <c r="B2" s="2" t="str">
        <f>IF(ISBLANK('Base Inputs'!$C$7),'Base Inputs'!$C$5&amp;" - MMS Introduction &amp; Scale-up Costing", 'Base Inputs'!$C$7&amp;", "&amp;'Base Inputs'!$C$5&amp;" - MMS Introduction &amp; Scale-up Costing")</f>
        <v>Ethiopia - MMS Introduction &amp; Scale-up Costing</v>
      </c>
      <c r="C2" s="507"/>
      <c r="D2" s="525"/>
      <c r="E2" s="94" t="s">
        <v>121</v>
      </c>
      <c r="F2" s="95" t="s">
        <v>122</v>
      </c>
      <c r="G2" s="96" t="s">
        <v>197</v>
      </c>
      <c r="H2" s="507"/>
      <c r="I2" s="507"/>
      <c r="J2" s="507"/>
      <c r="K2" s="507"/>
      <c r="L2" s="507"/>
      <c r="M2" s="507"/>
      <c r="N2" s="507"/>
      <c r="O2" s="507"/>
      <c r="P2" s="507"/>
      <c r="Q2" s="507"/>
      <c r="R2" s="507"/>
      <c r="S2" s="507"/>
    </row>
    <row r="3" spans="2:19" ht="23.5">
      <c r="B3" s="3" t="s">
        <v>32</v>
      </c>
      <c r="C3" s="507"/>
      <c r="D3" s="524"/>
      <c r="F3" s="507"/>
      <c r="G3" s="507"/>
      <c r="H3" s="507"/>
      <c r="I3" s="507"/>
      <c r="J3" s="507"/>
      <c r="K3" s="507"/>
      <c r="L3" s="507"/>
      <c r="M3" s="507"/>
      <c r="N3" s="507"/>
      <c r="O3" s="507"/>
      <c r="P3" s="507"/>
      <c r="Q3" s="507"/>
      <c r="R3" s="507"/>
      <c r="S3" s="507"/>
    </row>
    <row r="4" spans="2:19">
      <c r="B4" s="387" t="s">
        <v>362</v>
      </c>
      <c r="C4" s="507"/>
      <c r="D4" s="524"/>
      <c r="F4" s="507"/>
      <c r="G4" s="507"/>
      <c r="H4" s="507"/>
      <c r="I4" s="507"/>
      <c r="J4" s="507"/>
      <c r="K4" s="507"/>
      <c r="L4" s="507"/>
      <c r="M4" s="507"/>
      <c r="N4" s="507"/>
      <c r="O4" s="507"/>
      <c r="P4" s="507"/>
      <c r="Q4" s="507"/>
      <c r="R4" s="507"/>
      <c r="S4" s="507"/>
    </row>
    <row r="5" spans="2:19">
      <c r="B5" s="507"/>
      <c r="C5" s="507"/>
      <c r="D5" s="524"/>
      <c r="F5" s="507"/>
      <c r="G5" s="507"/>
      <c r="H5" s="507"/>
      <c r="I5" s="507"/>
      <c r="J5" s="507"/>
      <c r="K5" s="507"/>
      <c r="L5" s="507"/>
      <c r="M5" s="507"/>
      <c r="N5" s="507"/>
      <c r="O5" s="507"/>
      <c r="P5" s="507"/>
      <c r="Q5" s="507"/>
      <c r="R5" s="507"/>
      <c r="S5" s="507"/>
    </row>
    <row r="6" spans="2:19" ht="21">
      <c r="B6" s="88" t="str">
        <f>"Total "&amp;B3&amp;" Cost"</f>
        <v>Total Local Market Shaping Cost</v>
      </c>
      <c r="C6" s="84"/>
      <c r="D6" s="526"/>
      <c r="E6" s="85"/>
      <c r="F6" s="85"/>
      <c r="G6" s="85"/>
      <c r="H6" s="85"/>
      <c r="I6" s="85"/>
      <c r="J6" s="85"/>
      <c r="K6" s="507"/>
      <c r="L6" s="507"/>
      <c r="M6" s="507"/>
      <c r="N6" s="507"/>
      <c r="O6" s="507"/>
      <c r="P6" s="507"/>
      <c r="Q6" s="507"/>
      <c r="R6" s="507"/>
      <c r="S6" s="507"/>
    </row>
    <row r="7" spans="2:19">
      <c r="B7" s="268" t="s">
        <v>231</v>
      </c>
      <c r="C7" s="86"/>
      <c r="D7" s="527"/>
      <c r="E7" s="87"/>
      <c r="F7" s="507"/>
      <c r="G7" s="507"/>
      <c r="H7" s="507"/>
      <c r="I7" s="507"/>
      <c r="J7" s="507"/>
      <c r="K7" s="507"/>
      <c r="L7" s="507"/>
      <c r="M7" s="507"/>
      <c r="N7" s="507"/>
      <c r="O7" s="507"/>
      <c r="P7" s="507"/>
      <c r="Q7" s="507"/>
      <c r="R7" s="507"/>
      <c r="S7" s="507"/>
    </row>
    <row r="8" spans="2:19">
      <c r="B8" s="268"/>
      <c r="C8" s="86"/>
      <c r="D8" s="527"/>
      <c r="E8" s="87"/>
      <c r="F8" s="507"/>
      <c r="G8" s="507"/>
      <c r="H8" s="507"/>
      <c r="I8" s="507"/>
      <c r="J8" s="507"/>
      <c r="K8" s="507"/>
      <c r="L8" s="507"/>
      <c r="M8" s="507"/>
      <c r="N8" s="507"/>
      <c r="O8" s="507"/>
      <c r="P8" s="507"/>
      <c r="Q8" s="507"/>
      <c r="R8" s="507"/>
      <c r="S8" s="507"/>
    </row>
    <row r="9" spans="2:19">
      <c r="B9" s="100"/>
      <c r="C9" s="91" t="s">
        <v>59</v>
      </c>
      <c r="D9" s="91" t="s">
        <v>208</v>
      </c>
      <c r="E9" s="91" t="s">
        <v>209</v>
      </c>
      <c r="F9" s="91" t="s">
        <v>210</v>
      </c>
      <c r="G9" s="91" t="s">
        <v>211</v>
      </c>
      <c r="H9" s="507"/>
      <c r="I9" s="507"/>
      <c r="J9" s="507"/>
      <c r="K9" s="507"/>
      <c r="L9" s="507"/>
      <c r="M9" s="507"/>
      <c r="N9" s="507"/>
      <c r="O9" s="507"/>
      <c r="P9" s="507"/>
      <c r="Q9" s="507"/>
      <c r="R9" s="507"/>
      <c r="S9" s="507"/>
    </row>
    <row r="10" spans="2:19">
      <c r="B10" s="90"/>
      <c r="C10" s="92">
        <f>'Base Inputs'!$C$13</f>
        <v>2024</v>
      </c>
      <c r="D10" s="92">
        <f>'Base Inputs'!$D$13</f>
        <v>2025</v>
      </c>
      <c r="E10" s="92">
        <f>'Base Inputs'!$E$13</f>
        <v>2026</v>
      </c>
      <c r="F10" s="92">
        <f>'Base Inputs'!$F$13</f>
        <v>2027</v>
      </c>
      <c r="G10" s="92">
        <f>'Base Inputs'!$G$13</f>
        <v>2028</v>
      </c>
      <c r="H10" s="91" t="s">
        <v>232</v>
      </c>
      <c r="I10" s="507"/>
      <c r="J10" s="507"/>
      <c r="K10" s="507"/>
      <c r="L10" s="507"/>
      <c r="M10" s="507"/>
      <c r="N10" s="507"/>
      <c r="O10" s="507"/>
      <c r="P10" s="507"/>
      <c r="Q10" s="507"/>
      <c r="R10" s="507"/>
      <c r="S10" s="507"/>
    </row>
    <row r="11" spans="2:19" s="5" customFormat="1" ht="6" customHeight="1">
      <c r="B11" s="528"/>
      <c r="C11" s="529"/>
      <c r="D11" s="529"/>
      <c r="E11" s="529"/>
      <c r="F11" s="529"/>
      <c r="G11" s="529"/>
      <c r="H11" s="507"/>
      <c r="I11" s="507"/>
      <c r="J11" s="507"/>
      <c r="K11" s="507"/>
      <c r="L11" s="507"/>
      <c r="M11" s="507"/>
      <c r="N11" s="507"/>
      <c r="O11" s="507"/>
      <c r="P11" s="507"/>
      <c r="Q11" s="507"/>
      <c r="R11" s="507"/>
      <c r="S11" s="507"/>
    </row>
    <row r="12" spans="2:19" ht="32">
      <c r="B12" s="98" t="str">
        <f>"Total "&amp;B3&amp;" Costs (USD)"</f>
        <v>Total Local Market Shaping Costs (USD)</v>
      </c>
      <c r="C12" s="102">
        <f>SUM(C13:C14)</f>
        <v>0</v>
      </c>
      <c r="D12" s="102">
        <f t="shared" ref="D12:G12" si="0">SUM(D13:D14)</f>
        <v>0</v>
      </c>
      <c r="E12" s="102">
        <f t="shared" si="0"/>
        <v>0</v>
      </c>
      <c r="F12" s="102">
        <f t="shared" si="0"/>
        <v>0</v>
      </c>
      <c r="G12" s="102">
        <f t="shared" si="0"/>
        <v>0</v>
      </c>
      <c r="H12" s="102">
        <f t="shared" ref="H12:H17" si="1">SUM(C12:G12)</f>
        <v>0</v>
      </c>
      <c r="I12" s="507"/>
      <c r="J12" s="665" t="s">
        <v>233</v>
      </c>
      <c r="K12" s="507"/>
      <c r="L12" s="507"/>
      <c r="M12" s="507"/>
      <c r="N12" s="507"/>
      <c r="O12" s="507"/>
      <c r="P12" s="507"/>
      <c r="Q12" s="507"/>
      <c r="R12" s="507"/>
      <c r="S12" s="507"/>
    </row>
    <row r="13" spans="2:19">
      <c r="B13" s="530" t="s">
        <v>58</v>
      </c>
      <c r="C13" s="535">
        <f>SUMIFS($J$62:$J$137,E62:E137,"*Yes*",$D$62:$D$137,"*Introduction/Transition*")</f>
        <v>0</v>
      </c>
      <c r="D13" s="535">
        <f>SUMIFS($J$62:$J$137,F62:F137,"*Yes*",$D$62:$D$137,"*Introduction/Transition*")</f>
        <v>0</v>
      </c>
      <c r="E13" s="535">
        <f>SUMIFS($J$62:$J$137,G62:G137,"*Yes*",$D$62:$D$137,"*Introduction/Transition*")</f>
        <v>0</v>
      </c>
      <c r="F13" s="535">
        <f>SUMIFS($J$62:$J$137,H62:H137,"*Yes*",$D$62:$D$137,"*Introduction/Transition*")</f>
        <v>0</v>
      </c>
      <c r="G13" s="535">
        <f>SUMIFS($J$62:$J$137,I62:I137,"*Yes*",$D$62:$D$137,"*Introduction/Transition*")</f>
        <v>0</v>
      </c>
      <c r="H13" s="535">
        <f t="shared" si="1"/>
        <v>0</v>
      </c>
      <c r="I13" s="507"/>
      <c r="J13" s="665"/>
      <c r="K13" s="507"/>
      <c r="L13" s="507"/>
      <c r="M13" s="507"/>
      <c r="N13" s="507"/>
      <c r="O13" s="507"/>
      <c r="P13" s="507"/>
      <c r="Q13" s="507"/>
      <c r="R13" s="507"/>
      <c r="S13" s="507"/>
    </row>
    <row r="14" spans="2:19">
      <c r="B14" s="530" t="s">
        <v>102</v>
      </c>
      <c r="C14" s="535">
        <f>SUMIFS($J$62:$J$137,E62:E137,"*Yes*",$D$62:$D$137,"*Ongoing*")</f>
        <v>0</v>
      </c>
      <c r="D14" s="535">
        <f>SUMIFS($J$62:$J$137,F62:F137,"*Yes*",$D$62:$D$137,"*Ongoing*")</f>
        <v>0</v>
      </c>
      <c r="E14" s="535">
        <f>SUMIFS($J$62:$J$137,G62:G137,"*Yes*",$D$62:$D$137,"*Ongoing*")</f>
        <v>0</v>
      </c>
      <c r="F14" s="535">
        <f>SUMIFS($J$62:$J$137,H62:H137,"*Yes*",$D$62:$D$137,"*Ongoing*")</f>
        <v>0</v>
      </c>
      <c r="G14" s="535">
        <f>SUMIFS($J$62:$J$137,I62:I137,"*Yes*",$D$62:$D$137,"*Ongoing*")</f>
        <v>0</v>
      </c>
      <c r="H14" s="535">
        <f t="shared" si="1"/>
        <v>0</v>
      </c>
      <c r="I14" s="507"/>
      <c r="J14" s="665"/>
      <c r="K14" s="507"/>
      <c r="L14" s="507"/>
      <c r="M14" s="507"/>
      <c r="N14" s="507"/>
      <c r="O14" s="507"/>
      <c r="P14" s="507"/>
      <c r="Q14" s="507"/>
      <c r="R14" s="507"/>
      <c r="S14" s="507"/>
    </row>
    <row r="15" spans="2:19" ht="32">
      <c r="B15" s="98" t="str">
        <f>"Total "&amp;B3&amp;" Costs ("&amp;'Base Inputs'!C9&amp;")"</f>
        <v>Total Local Market Shaping Costs (ETB)</v>
      </c>
      <c r="C15" s="265">
        <f ca="1">C12*'Base Inputs'!$C$10</f>
        <v>0</v>
      </c>
      <c r="D15" s="265">
        <f ca="1">D12*'Base Inputs'!$C$10</f>
        <v>0</v>
      </c>
      <c r="E15" s="265">
        <f ca="1">E12*'Base Inputs'!$C$10</f>
        <v>0</v>
      </c>
      <c r="F15" s="265">
        <f ca="1">F12*'Base Inputs'!$C$10</f>
        <v>0</v>
      </c>
      <c r="G15" s="265">
        <f ca="1">G12*'Base Inputs'!$C$10</f>
        <v>0</v>
      </c>
      <c r="H15" s="265">
        <f t="shared" ca="1" si="1"/>
        <v>0</v>
      </c>
      <c r="I15" s="507"/>
      <c r="J15" s="665"/>
      <c r="K15" s="507"/>
      <c r="L15" s="507"/>
      <c r="M15" s="507"/>
      <c r="N15" s="507"/>
      <c r="O15" s="507"/>
      <c r="P15" s="507"/>
      <c r="Q15" s="507"/>
      <c r="R15" s="507"/>
      <c r="S15" s="507"/>
    </row>
    <row r="16" spans="2:19">
      <c r="B16" s="530" t="s">
        <v>58</v>
      </c>
      <c r="C16" s="532">
        <f ca="1">C13*'Base Inputs'!$C$10</f>
        <v>0</v>
      </c>
      <c r="D16" s="532">
        <f ca="1">D13*'Base Inputs'!$C$10</f>
        <v>0</v>
      </c>
      <c r="E16" s="532">
        <f ca="1">E13*'Base Inputs'!$C$10</f>
        <v>0</v>
      </c>
      <c r="F16" s="532">
        <f ca="1">F13*'Base Inputs'!$C$10</f>
        <v>0</v>
      </c>
      <c r="G16" s="532">
        <f ca="1">G13*'Base Inputs'!$C$10</f>
        <v>0</v>
      </c>
      <c r="H16" s="533">
        <f t="shared" ca="1" si="1"/>
        <v>0</v>
      </c>
      <c r="I16" s="507"/>
      <c r="J16" s="665"/>
      <c r="K16" s="507"/>
      <c r="L16" s="507"/>
      <c r="M16" s="507"/>
      <c r="N16" s="507"/>
      <c r="O16" s="507"/>
      <c r="P16" s="507"/>
      <c r="Q16" s="507"/>
      <c r="R16" s="507"/>
      <c r="S16" s="507"/>
    </row>
    <row r="17" spans="2:17">
      <c r="B17" s="530" t="s">
        <v>102</v>
      </c>
      <c r="C17" s="532">
        <f ca="1">C14*'Base Inputs'!$C$10</f>
        <v>0</v>
      </c>
      <c r="D17" s="532">
        <f ca="1">D14*'Base Inputs'!$C$10</f>
        <v>0</v>
      </c>
      <c r="E17" s="532">
        <f ca="1">E14*'Base Inputs'!$C$10</f>
        <v>0</v>
      </c>
      <c r="F17" s="532">
        <f ca="1">F14*'Base Inputs'!$C$10</f>
        <v>0</v>
      </c>
      <c r="G17" s="532">
        <f ca="1">G14*'Base Inputs'!$C$10</f>
        <v>0</v>
      </c>
      <c r="H17" s="533">
        <f t="shared" ca="1" si="1"/>
        <v>0</v>
      </c>
      <c r="I17" s="507"/>
      <c r="J17" s="665"/>
      <c r="K17" s="507"/>
      <c r="L17" s="507"/>
      <c r="M17" s="507"/>
      <c r="N17" s="507"/>
      <c r="O17" s="507"/>
      <c r="P17" s="507"/>
      <c r="Q17" s="507"/>
    </row>
    <row r="18" spans="2:17">
      <c r="B18" s="166"/>
      <c r="C18" s="167"/>
      <c r="D18" s="167"/>
      <c r="E18" s="167"/>
      <c r="F18" s="507"/>
      <c r="G18" s="507"/>
      <c r="H18" s="507"/>
      <c r="I18" s="507"/>
      <c r="J18" s="665"/>
      <c r="K18" s="507"/>
      <c r="L18" s="507"/>
      <c r="M18" s="507"/>
      <c r="N18" s="507"/>
      <c r="O18" s="507"/>
      <c r="P18" s="507"/>
      <c r="Q18" s="507"/>
    </row>
    <row r="19" spans="2:17">
      <c r="B19" s="301" t="s">
        <v>246</v>
      </c>
      <c r="C19" s="91" t="s">
        <v>59</v>
      </c>
      <c r="D19" s="91" t="s">
        <v>208</v>
      </c>
      <c r="E19" s="91" t="s">
        <v>209</v>
      </c>
      <c r="F19" s="91" t="s">
        <v>210</v>
      </c>
      <c r="G19" s="91" t="s">
        <v>211</v>
      </c>
      <c r="H19" s="507"/>
      <c r="I19" s="70"/>
      <c r="J19" s="665"/>
      <c r="K19" s="5"/>
      <c r="L19" s="5"/>
      <c r="M19" s="5"/>
      <c r="N19" s="5"/>
      <c r="O19" s="5"/>
      <c r="P19" s="5"/>
      <c r="Q19" s="5"/>
    </row>
    <row r="20" spans="2:17">
      <c r="B20" s="2"/>
      <c r="C20" s="92">
        <f>'Base Inputs'!$C$13</f>
        <v>2024</v>
      </c>
      <c r="D20" s="92">
        <f>'Base Inputs'!$D$13</f>
        <v>2025</v>
      </c>
      <c r="E20" s="92">
        <f>'Base Inputs'!$E$13</f>
        <v>2026</v>
      </c>
      <c r="F20" s="92">
        <f>'Base Inputs'!$F$13</f>
        <v>2027</v>
      </c>
      <c r="G20" s="92">
        <f>'Base Inputs'!$G$13</f>
        <v>2028</v>
      </c>
      <c r="H20" s="92" t="s">
        <v>232</v>
      </c>
      <c r="I20" s="70"/>
      <c r="J20" s="665"/>
      <c r="K20" s="5"/>
      <c r="L20" s="5"/>
      <c r="M20" s="5"/>
      <c r="N20" s="5"/>
      <c r="O20" s="5"/>
      <c r="P20" s="5"/>
      <c r="Q20" s="5"/>
    </row>
    <row r="21" spans="2:17" ht="15.75" customHeight="1">
      <c r="B21" s="300" t="str">
        <f>B43</f>
        <v>Local Manufacturer Technical Assistance</v>
      </c>
      <c r="C21" s="535">
        <f>SUMIFS($J$63:$J$139,E63:E139,"*Yes*",$B$63:$B$139,"*"&amp;$B$21&amp;"*")</f>
        <v>0</v>
      </c>
      <c r="D21" s="535">
        <f>SUMIFS($J$63:$J$139,F63:F139,"*Yes*",$B$63:$B$139,"*"&amp;$B$21&amp;"*")</f>
        <v>0</v>
      </c>
      <c r="E21" s="535">
        <f>SUMIFS($J$63:$J$139,G63:G139,"*Yes*",$B$63:$B$139,"*"&amp;$B$21&amp;"*")</f>
        <v>0</v>
      </c>
      <c r="F21" s="535">
        <f>SUMIFS($J$63:$J$139,H63:H139,"*Yes*",$B$63:$B$139,"*"&amp;$B$21&amp;"*")</f>
        <v>0</v>
      </c>
      <c r="G21" s="535">
        <f>SUMIFS($J$63:$J$139,I63:I139,"*Yes*",$B$63:$B$139,"*"&amp;$B$21&amp;"*")</f>
        <v>0</v>
      </c>
      <c r="H21" s="102">
        <f t="shared" ref="H21:H36" si="2">SUM(C21:G21)</f>
        <v>0</v>
      </c>
      <c r="I21" s="70"/>
      <c r="J21" s="665"/>
      <c r="K21" s="5"/>
      <c r="L21" s="5"/>
      <c r="M21" s="5"/>
      <c r="N21" s="5"/>
      <c r="O21" s="5"/>
      <c r="P21" s="5"/>
      <c r="Q21" s="5"/>
    </row>
    <row r="22" spans="2:17" ht="15.75" customHeight="1">
      <c r="B22" s="300">
        <f t="shared" ref="B22:B34" si="3">B44</f>
        <v>0</v>
      </c>
      <c r="C22" s="535">
        <f>SUMIFS($J$63:$J$139,E63:E139,"*Yes*",$B$63:$B$139,"*"&amp;$B$22&amp;"*")</f>
        <v>0</v>
      </c>
      <c r="D22" s="535">
        <f>SUMIFS($J$63:$J$139,F63:F139,"*Yes*",$B$63:$B$139,"*"&amp;$B$22&amp;"*")</f>
        <v>0</v>
      </c>
      <c r="E22" s="535">
        <f>SUMIFS($J$63:$J$139,G63:G139,"*Yes*",$B$63:$B$139,"*"&amp;$B$22&amp;"*")</f>
        <v>0</v>
      </c>
      <c r="F22" s="535">
        <f>SUMIFS($J$63:$J$139,H63:H139,"*Yes*",$B$63:$B$139,"*"&amp;$B$22&amp;"*")</f>
        <v>0</v>
      </c>
      <c r="G22" s="535">
        <f>SUMIFS($J$63:$J$139,I63:I139,"*Yes*",$B$63:$B$139,"*"&amp;$B$22&amp;"*")</f>
        <v>0</v>
      </c>
      <c r="H22" s="102">
        <f t="shared" si="2"/>
        <v>0</v>
      </c>
      <c r="I22" s="70"/>
      <c r="J22" s="665"/>
      <c r="K22" s="5"/>
      <c r="L22" s="5"/>
      <c r="M22" s="5"/>
      <c r="N22" s="5"/>
      <c r="O22" s="5"/>
      <c r="P22" s="5"/>
      <c r="Q22" s="5"/>
    </row>
    <row r="23" spans="2:17" ht="15.75" customHeight="1">
      <c r="B23" s="300">
        <f t="shared" si="3"/>
        <v>0</v>
      </c>
      <c r="C23" s="535">
        <f>SUMIFS($J$63:$J$139,E63:E139,"*Yes*",$B$63:$B$139,"*"&amp;$B$23&amp;"*")</f>
        <v>0</v>
      </c>
      <c r="D23" s="535">
        <f>SUMIFS($J$63:$J$139,F63:F139,"*Yes*",$B$63:$B$139,"*"&amp;$B$23&amp;"*")</f>
        <v>0</v>
      </c>
      <c r="E23" s="535">
        <f>SUMIFS($J$63:$J$139,G63:G139,"*Yes*",$B$63:$B$139,"*"&amp;$B$23&amp;"*")</f>
        <v>0</v>
      </c>
      <c r="F23" s="535">
        <f>SUMIFS($J$63:$J$139,H63:H139,"*Yes*",$B$63:$B$139,"*"&amp;$B$23&amp;"*")</f>
        <v>0</v>
      </c>
      <c r="G23" s="535">
        <f>SUMIFS($J$63:$J$139,I63:I139,"*Yes*",$B$63:$B$139,"*"&amp;$B$23&amp;"*")</f>
        <v>0</v>
      </c>
      <c r="H23" s="102">
        <f t="shared" si="2"/>
        <v>0</v>
      </c>
      <c r="I23" s="70"/>
      <c r="J23" s="665"/>
      <c r="K23" s="5"/>
      <c r="L23" s="5"/>
      <c r="M23" s="5"/>
      <c r="N23" s="5"/>
      <c r="O23" s="5"/>
      <c r="P23" s="5"/>
      <c r="Q23" s="5"/>
    </row>
    <row r="24" spans="2:17" ht="15.75" customHeight="1">
      <c r="B24" s="300">
        <f t="shared" si="3"/>
        <v>0</v>
      </c>
      <c r="C24" s="535">
        <f>SUMIFS($J$63:$J$139,E63:E139,"*Yes*",$B$63:$B$139,"*"&amp;$B$24&amp;"*")</f>
        <v>0</v>
      </c>
      <c r="D24" s="535">
        <f>SUMIFS($J$63:$J$139,F63:F139,"*Yes*",$B$63:$B$139,"*"&amp;$B$24&amp;"*")</f>
        <v>0</v>
      </c>
      <c r="E24" s="535">
        <f>SUMIFS($J$63:$J$139,G63:G139,"*Yes*",$B$63:$B$139,"*"&amp;$B$24&amp;"*")</f>
        <v>0</v>
      </c>
      <c r="F24" s="535">
        <f>SUMIFS($J$63:$J$139,H63:H139,"*Yes*",$B$63:$B$139,"*"&amp;$B$24&amp;"*")</f>
        <v>0</v>
      </c>
      <c r="G24" s="535">
        <f>SUMIFS($J$63:$J$139,I63:I139,"*Yes*",$B$63:$B$139,"*"&amp;$B$24&amp;"*")</f>
        <v>0</v>
      </c>
      <c r="H24" s="102">
        <f t="shared" si="2"/>
        <v>0</v>
      </c>
      <c r="I24" s="70"/>
      <c r="J24" s="665"/>
      <c r="K24" s="5"/>
      <c r="L24" s="5"/>
      <c r="M24" s="5"/>
      <c r="N24" s="5"/>
      <c r="O24" s="5"/>
      <c r="P24" s="5"/>
      <c r="Q24" s="5"/>
    </row>
    <row r="25" spans="2:17" ht="15.75" customHeight="1">
      <c r="B25" s="300">
        <f t="shared" si="3"/>
        <v>0</v>
      </c>
      <c r="C25" s="535">
        <f>SUMIFS($J$63:$J$139,E63:E139,"*Yes*",$B$63:$B$139,"*"&amp;$B$25&amp;"*")</f>
        <v>0</v>
      </c>
      <c r="D25" s="535">
        <f>SUMIFS($J$63:$J$139,F63:F139,"*Yes*",$B$63:$B$139,"*"&amp;$B$25&amp;"*")</f>
        <v>0</v>
      </c>
      <c r="E25" s="535">
        <f>SUMIFS($J$63:$J$139,G63:G139,"*Yes*",$B$63:$B$139,"*"&amp;$B$25&amp;"*")</f>
        <v>0</v>
      </c>
      <c r="F25" s="535">
        <f>SUMIFS($J$63:$J$139,H63:H139,"*Yes*",$B$63:$B$139,"*"&amp;$B$25&amp;"*")</f>
        <v>0</v>
      </c>
      <c r="G25" s="535">
        <f>SUMIFS($J$63:$J$139,I63:I139,"*Yes*",$B$63:$B$139,"*"&amp;$B$25&amp;"*")</f>
        <v>0</v>
      </c>
      <c r="H25" s="102">
        <f t="shared" si="2"/>
        <v>0</v>
      </c>
      <c r="I25" s="70"/>
      <c r="J25" s="665"/>
      <c r="K25" s="5"/>
      <c r="L25" s="5"/>
      <c r="M25" s="5"/>
      <c r="N25" s="5"/>
      <c r="O25" s="5"/>
      <c r="P25" s="5"/>
      <c r="Q25" s="5"/>
    </row>
    <row r="26" spans="2:17" ht="15.75" customHeight="1">
      <c r="B26" s="300">
        <f t="shared" si="3"/>
        <v>0</v>
      </c>
      <c r="C26" s="535">
        <f>SUMIFS($J$63:$J$139,E63:E139,"*Yes*",$B$63:$B$139,"*"&amp;$B$26&amp;"*")</f>
        <v>0</v>
      </c>
      <c r="D26" s="535">
        <f>SUMIFS($J$63:$J$139,F63:F139,"*Yes*",$B$63:$B$139,"*"&amp;$B$26&amp;"*")</f>
        <v>0</v>
      </c>
      <c r="E26" s="535">
        <f>SUMIFS($J$63:$J$139,G63:G139,"*Yes*",$B$63:$B$139,"*"&amp;$B$26&amp;"*")</f>
        <v>0</v>
      </c>
      <c r="F26" s="535">
        <f>SUMIFS($J$63:$J$139,H63:H139,"*Yes*",$B$63:$B$139,"*"&amp;$B$26&amp;"*")</f>
        <v>0</v>
      </c>
      <c r="G26" s="535">
        <f>SUMIFS($J$63:$J$139,I63:I139,"*Yes*",$B$63:$B$139,"*"&amp;$B$26&amp;"*")</f>
        <v>0</v>
      </c>
      <c r="H26" s="102">
        <f t="shared" si="2"/>
        <v>0</v>
      </c>
      <c r="I26" s="70"/>
      <c r="J26" s="665"/>
      <c r="K26" s="5"/>
      <c r="L26" s="5"/>
      <c r="M26" s="5"/>
      <c r="N26" s="5"/>
      <c r="O26" s="5"/>
      <c r="P26" s="5"/>
      <c r="Q26" s="5"/>
    </row>
    <row r="27" spans="2:17" ht="15.75" customHeight="1">
      <c r="B27" s="300">
        <f t="shared" si="3"/>
        <v>0</v>
      </c>
      <c r="C27" s="535">
        <f>SUMIFS($J$63:$J$139,E63:E139,"*Yes*",$B$63:$B$139,"*"&amp;$B$27&amp;"*")</f>
        <v>0</v>
      </c>
      <c r="D27" s="535">
        <f>SUMIFS($J$63:$J$139,F63:F139,"*Yes*",$B$63:$B$139,"*"&amp;$B$27&amp;"*")</f>
        <v>0</v>
      </c>
      <c r="E27" s="535">
        <f>SUMIFS($J$63:$J$139,G63:G139,"*Yes*",$B$63:$B$139,"*"&amp;$B$27&amp;"*")</f>
        <v>0</v>
      </c>
      <c r="F27" s="535">
        <f>SUMIFS($J$63:$J$139,H63:H139,"*Yes*",$B$63:$B$139,"*"&amp;$B$27&amp;"*")</f>
        <v>0</v>
      </c>
      <c r="G27" s="535">
        <f>SUMIFS($J$63:$J$139,I63:I139,"*Yes*",$B$63:$B$139,"*"&amp;$B$27&amp;"*")</f>
        <v>0</v>
      </c>
      <c r="H27" s="102">
        <f t="shared" si="2"/>
        <v>0</v>
      </c>
      <c r="I27" s="70"/>
      <c r="J27" s="665"/>
      <c r="K27" s="5"/>
      <c r="L27" s="5"/>
      <c r="M27" s="5"/>
      <c r="N27" s="5"/>
      <c r="O27" s="5"/>
      <c r="P27" s="5"/>
      <c r="Q27" s="5"/>
    </row>
    <row r="28" spans="2:17" ht="15.75" customHeight="1">
      <c r="B28" s="300">
        <f t="shared" si="3"/>
        <v>0</v>
      </c>
      <c r="C28" s="535">
        <f>SUMIFS($J$63:$J$139,E63:E139,"*Yes*",$B$63:$B$139,"*"&amp;$B$28&amp;"*")</f>
        <v>0</v>
      </c>
      <c r="D28" s="535">
        <f>SUMIFS($J$63:$J$139,F63:F139,"*Yes*",$B$63:$B$139,"*"&amp;$B$28&amp;"*")</f>
        <v>0</v>
      </c>
      <c r="E28" s="535">
        <f>SUMIFS($J$63:$J$139,G63:G139,"*Yes*",$B$63:$B$139,"*"&amp;$B$28&amp;"*")</f>
        <v>0</v>
      </c>
      <c r="F28" s="535">
        <f>SUMIFS($J$63:$J$139,H63:H139,"*Yes*",$B$63:$B$139,"*"&amp;$B$28&amp;"*")</f>
        <v>0</v>
      </c>
      <c r="G28" s="535">
        <f>SUMIFS($J$63:$J$139,I63:I139,"*Yes*",$B$63:$B$139,"*"&amp;$B$28&amp;"*")</f>
        <v>0</v>
      </c>
      <c r="H28" s="102">
        <f t="shared" si="2"/>
        <v>0</v>
      </c>
      <c r="I28" s="70"/>
      <c r="J28" s="665"/>
      <c r="K28" s="5"/>
      <c r="L28" s="5"/>
      <c r="M28" s="5"/>
      <c r="N28" s="5"/>
      <c r="O28" s="5"/>
      <c r="P28" s="5"/>
      <c r="Q28" s="5"/>
    </row>
    <row r="29" spans="2:17" ht="15.75" customHeight="1">
      <c r="B29" s="300">
        <f t="shared" si="3"/>
        <v>0</v>
      </c>
      <c r="C29" s="535">
        <f>SUMIFS($J$63:$J$139,E63:E139,"*Yes*",$B$63:$B$139,"*"&amp;$B$29&amp;"*")</f>
        <v>0</v>
      </c>
      <c r="D29" s="535">
        <f>SUMIFS($J$63:$J$139,F63:F139,"*Yes*",$B$63:$B$139,"*"&amp;$B$29&amp;"*")</f>
        <v>0</v>
      </c>
      <c r="E29" s="535">
        <f>SUMIFS($J$63:$J$139,G63:G139,"*Yes*",$B$63:$B$139,"*"&amp;$B$29&amp;"*")</f>
        <v>0</v>
      </c>
      <c r="F29" s="535">
        <f>SUMIFS($J$63:$J$139,H63:H139,"*Yes*",$B$63:$B$139,"*"&amp;$B$29&amp;"*")</f>
        <v>0</v>
      </c>
      <c r="G29" s="535">
        <f>SUMIFS($J$63:$J$139,I63:I139,"*Yes*",$B$63:$B$139,"*"&amp;$B$29&amp;"*")</f>
        <v>0</v>
      </c>
      <c r="H29" s="102">
        <f t="shared" si="2"/>
        <v>0</v>
      </c>
      <c r="I29" s="70"/>
      <c r="J29" s="665"/>
      <c r="K29" s="5"/>
      <c r="L29" s="5"/>
      <c r="M29" s="5"/>
      <c r="N29" s="5"/>
      <c r="O29" s="5"/>
      <c r="P29" s="5"/>
      <c r="Q29" s="5"/>
    </row>
    <row r="30" spans="2:17" ht="15.75" customHeight="1">
      <c r="B30" s="300">
        <f t="shared" si="3"/>
        <v>0</v>
      </c>
      <c r="C30" s="535">
        <f>SUMIFS($J$63:$J$139,E63:E139,"*Yes*",$B$63:$B$139,"*"&amp;$B$30&amp;"*")</f>
        <v>0</v>
      </c>
      <c r="D30" s="535">
        <f>SUMIFS($J$63:$J$139,F63:F139,"*Yes*",$B$63:$B$139,"*"&amp;$B$30&amp;"*")</f>
        <v>0</v>
      </c>
      <c r="E30" s="535">
        <f>SUMIFS($J$63:$J$139,G63:G139,"*Yes*",$B$63:$B$139,"*"&amp;$B$30&amp;"*")</f>
        <v>0</v>
      </c>
      <c r="F30" s="535">
        <f>SUMIFS($J$63:$J$139,H63:H139,"*Yes*",$B$63:$B$139,"*"&amp;$B$30&amp;"*")</f>
        <v>0</v>
      </c>
      <c r="G30" s="535">
        <f>SUMIFS($J$63:$J$139,I63:I139,"*Yes*",$B$63:$B$139,"*"&amp;$B$30&amp;"*")</f>
        <v>0</v>
      </c>
      <c r="H30" s="102">
        <f t="shared" si="2"/>
        <v>0</v>
      </c>
      <c r="I30" s="70"/>
      <c r="J30" s="665"/>
      <c r="K30" s="5"/>
      <c r="L30" s="5"/>
      <c r="M30" s="5"/>
      <c r="N30" s="5"/>
      <c r="O30" s="5"/>
      <c r="P30" s="5"/>
      <c r="Q30" s="5"/>
    </row>
    <row r="31" spans="2:17" ht="15.75" customHeight="1">
      <c r="B31" s="300">
        <f t="shared" si="3"/>
        <v>0</v>
      </c>
      <c r="C31" s="535">
        <f>SUMIFS($J$63:$J$139,E63:E139,"*Yes*",$B$63:$B$139,"*"&amp;$B$31&amp;"*")</f>
        <v>0</v>
      </c>
      <c r="D31" s="535">
        <f>SUMIFS($J$63:$J$139,F63:F139,"*Yes*",$B$63:$B$139,"*"&amp;$B$31&amp;"*")</f>
        <v>0</v>
      </c>
      <c r="E31" s="535">
        <f>SUMIFS($J$63:$J$139,G63:G139,"*Yes*",$B$63:$B$139,"*"&amp;$B$31&amp;"*")</f>
        <v>0</v>
      </c>
      <c r="F31" s="535">
        <f>SUMIFS($J$63:$J$139,H63:H139,"*Yes*",$B$63:$B$139,"*"&amp;$B$31&amp;"*")</f>
        <v>0</v>
      </c>
      <c r="G31" s="535">
        <f>SUMIFS($J$63:$J$139,I63:I139,"*Yes*",$B$63:$B$139,"*"&amp;$B$31&amp;"*")</f>
        <v>0</v>
      </c>
      <c r="H31" s="102">
        <f t="shared" si="2"/>
        <v>0</v>
      </c>
      <c r="I31" s="70"/>
      <c r="J31" s="665"/>
      <c r="K31" s="5"/>
      <c r="L31" s="5"/>
      <c r="M31" s="5"/>
      <c r="N31" s="5"/>
      <c r="O31" s="5"/>
      <c r="P31" s="5"/>
      <c r="Q31" s="5"/>
    </row>
    <row r="32" spans="2:17" ht="15.75" customHeight="1">
      <c r="B32" s="300">
        <f t="shared" si="3"/>
        <v>0</v>
      </c>
      <c r="C32" s="535">
        <f>SUMIFS($J$63:$J$139,E63:E139,"*Yes*",$B$63:$B$139,"*"&amp;$B$32&amp;"*")</f>
        <v>0</v>
      </c>
      <c r="D32" s="535">
        <f>SUMIFS($J$63:$J$139,F63:F139,"*Yes*",$B$63:$B$139,"*"&amp;$B$32&amp;"*")</f>
        <v>0</v>
      </c>
      <c r="E32" s="535">
        <f>SUMIFS($J$63:$J$139,G63:G139,"*Yes*",$B$63:$B$139,"*"&amp;$B$32&amp;"*")</f>
        <v>0</v>
      </c>
      <c r="F32" s="535">
        <f>SUMIFS($J$63:$J$139,H63:H139,"*Yes*",$B$63:$B$139,"*"&amp;$B$32&amp;"*")</f>
        <v>0</v>
      </c>
      <c r="G32" s="535">
        <f>SUMIFS($J$63:$J$139,I63:I139,"*Yes*",$B$63:$B$139,"*"&amp;$B$32&amp;"*")</f>
        <v>0</v>
      </c>
      <c r="H32" s="102">
        <f t="shared" si="2"/>
        <v>0</v>
      </c>
      <c r="I32" s="70"/>
      <c r="J32" s="665"/>
      <c r="K32" s="5"/>
      <c r="L32" s="5"/>
      <c r="M32" s="5"/>
      <c r="N32" s="5"/>
      <c r="O32" s="5"/>
      <c r="P32" s="5"/>
      <c r="Q32" s="5"/>
    </row>
    <row r="33" spans="2:18" ht="15.75" customHeight="1">
      <c r="B33" s="300">
        <f t="shared" si="3"/>
        <v>0</v>
      </c>
      <c r="C33" s="535">
        <f>SUMIFS($J$63:$J$139,E63:E139,"*Yes*",$B$63:$B$139,"*"&amp;$B$33&amp;"*")</f>
        <v>0</v>
      </c>
      <c r="D33" s="535">
        <f>SUMIFS($J$63:$J$139,F63:F139,"*Yes*",$B$63:$B$139,"*"&amp;$B$33&amp;"*")</f>
        <v>0</v>
      </c>
      <c r="E33" s="535">
        <f>SUMIFS($J$63:$J$139,G63:G139,"*Yes*",$B$63:$B$139,"*"&amp;$B$33&amp;"*")</f>
        <v>0</v>
      </c>
      <c r="F33" s="535">
        <f>SUMIFS($J$63:$J$139,H63:H139,"*Yes*",$B$63:$B$139,"*"&amp;$B$33&amp;"*")</f>
        <v>0</v>
      </c>
      <c r="G33" s="535">
        <f>SUMIFS($J$63:$J$139,I63:I139,"*Yes*",$B$63:$B$139,"*"&amp;$B$33&amp;"*")</f>
        <v>0</v>
      </c>
      <c r="H33" s="102">
        <f t="shared" si="2"/>
        <v>0</v>
      </c>
      <c r="I33" s="70"/>
      <c r="J33" s="665"/>
      <c r="K33" s="5"/>
      <c r="L33" s="5"/>
      <c r="M33" s="5"/>
      <c r="N33" s="5"/>
      <c r="O33" s="5"/>
      <c r="P33" s="5"/>
      <c r="Q33" s="5"/>
      <c r="R33" s="507"/>
    </row>
    <row r="34" spans="2:18" ht="15.75" customHeight="1">
      <c r="B34" s="300">
        <f t="shared" si="3"/>
        <v>0</v>
      </c>
      <c r="C34" s="535">
        <f>SUMIFS($J$63:$J$139,E63:E139,"*Yes*",$B$63:$B$139,"*"&amp;$B$34&amp;"*")</f>
        <v>0</v>
      </c>
      <c r="D34" s="535">
        <f>SUMIFS($J$63:$J$139,F63:F139,"*Yes*",$B$63:$B$139,"*"&amp;$B$34&amp;"*")</f>
        <v>0</v>
      </c>
      <c r="E34" s="535">
        <f>SUMIFS($J$63:$J$139,G63:G139,"*Yes*",$B$63:$B$139,"*"&amp;$B$34&amp;"*")</f>
        <v>0</v>
      </c>
      <c r="F34" s="535">
        <f>SUMIFS($J$63:$J$139,H63:H139,"*Yes*",$B$63:$B$139,"*"&amp;$B$34&amp;"*")</f>
        <v>0</v>
      </c>
      <c r="G34" s="535">
        <f>SUMIFS($J$63:$J$139,I63:I139,"*Yes*",$B$63:$B$139,"*"&amp;$B$34&amp;"*")</f>
        <v>0</v>
      </c>
      <c r="H34" s="102">
        <f t="shared" si="2"/>
        <v>0</v>
      </c>
      <c r="I34" s="70"/>
      <c r="J34" s="665"/>
      <c r="K34" s="5"/>
      <c r="L34" s="5"/>
      <c r="M34" s="5"/>
      <c r="N34" s="5"/>
      <c r="O34" s="5"/>
      <c r="P34" s="5"/>
      <c r="Q34" s="5"/>
      <c r="R34" s="507"/>
    </row>
    <row r="35" spans="2:18" ht="15.75" customHeight="1">
      <c r="B35" s="300">
        <f>B57</f>
        <v>0</v>
      </c>
      <c r="C35" s="535">
        <f>SUMIFS($J$63:$J$139,E63:E139,"*Yes*",$B$63:$B$139,"*"&amp;$B$35&amp;"*")</f>
        <v>0</v>
      </c>
      <c r="D35" s="535">
        <f>SUMIFS($J$63:$J$139,F63:F139,"*Yes*",$B$63:$B$139,"*"&amp;$B$35&amp;"*")</f>
        <v>0</v>
      </c>
      <c r="E35" s="535">
        <f>SUMIFS($J$63:$J$139,G63:G139,"*Yes*",$B$63:$B$139,"*"&amp;$B$35&amp;"*")</f>
        <v>0</v>
      </c>
      <c r="F35" s="535">
        <f>SUMIFS($J$63:$J$139,H63:H139,"*Yes*",$B$63:$B$139,"*"&amp;$B$35&amp;"*")</f>
        <v>0</v>
      </c>
      <c r="G35" s="535">
        <f>SUMIFS($J$63:$J$139,I63:I139,"*Yes*",$B$63:$B$139,"*"&amp;$B$35&amp;"*")</f>
        <v>0</v>
      </c>
      <c r="H35" s="102">
        <f t="shared" si="2"/>
        <v>0</v>
      </c>
      <c r="I35" s="70"/>
      <c r="J35" s="665"/>
      <c r="K35" s="5"/>
      <c r="L35" s="5"/>
      <c r="M35" s="5"/>
      <c r="N35" s="5"/>
      <c r="O35" s="5"/>
      <c r="P35" s="5"/>
      <c r="Q35" s="5"/>
      <c r="R35" s="507"/>
    </row>
    <row r="36" spans="2:18" ht="15.75" customHeight="1">
      <c r="B36" s="300" t="str">
        <f>B58</f>
        <v>Other Activities</v>
      </c>
      <c r="C36" s="535">
        <f>SUMIFS($J$63:$J$139,E63:E139,"*Yes*",$B$63:$B$139,"*"&amp;$B$36&amp;"*")</f>
        <v>0</v>
      </c>
      <c r="D36" s="535">
        <f>SUMIFS($J$63:$J$139,F63:F139,"*Yes*",$B$63:$B$139,"*"&amp;$B$36&amp;"*")</f>
        <v>0</v>
      </c>
      <c r="E36" s="535">
        <f>SUMIFS($J$63:$J$139,G63:G139,"*Yes*",$B$63:$B$139,"*"&amp;$B$36&amp;"*")</f>
        <v>0</v>
      </c>
      <c r="F36" s="535">
        <f>SUMIFS($J$63:$J$139,H63:H139,"*Yes*",$B$63:$B$139,"*"&amp;$B$36&amp;"*")</f>
        <v>0</v>
      </c>
      <c r="G36" s="535">
        <f>SUMIFS($J$63:$J$139,I63:I139,"*Yes*",$B$63:$B$139,"*"&amp;$B$36&amp;"*")</f>
        <v>0</v>
      </c>
      <c r="H36" s="102">
        <f t="shared" si="2"/>
        <v>0</v>
      </c>
      <c r="I36" s="70"/>
      <c r="J36" s="665"/>
      <c r="K36" s="5"/>
      <c r="L36" s="5"/>
      <c r="M36" s="5"/>
      <c r="N36" s="5"/>
      <c r="O36" s="5"/>
      <c r="P36" s="5"/>
      <c r="Q36" s="5"/>
      <c r="R36" s="507"/>
    </row>
    <row r="37" spans="2:18">
      <c r="B37" s="166"/>
      <c r="C37" s="167"/>
      <c r="D37" s="167"/>
      <c r="E37" s="167"/>
      <c r="F37" s="507"/>
      <c r="G37" s="507"/>
      <c r="H37" s="507"/>
      <c r="I37" s="507"/>
      <c r="J37" s="507"/>
      <c r="K37" s="507"/>
      <c r="L37" s="507"/>
      <c r="M37" s="507"/>
      <c r="N37" s="507"/>
      <c r="O37" s="507"/>
      <c r="P37" s="507"/>
      <c r="Q37" s="507"/>
      <c r="R37" s="507"/>
    </row>
    <row r="38" spans="2:18" ht="21">
      <c r="B38" s="88" t="str">
        <f>B3&amp;" Cost Inputs"</f>
        <v>Local Market Shaping Cost Inputs</v>
      </c>
      <c r="C38" s="84"/>
      <c r="D38" s="526"/>
      <c r="E38" s="85"/>
      <c r="F38" s="85"/>
      <c r="G38" s="85"/>
      <c r="H38" s="85"/>
      <c r="I38" s="85"/>
      <c r="J38" s="85"/>
      <c r="K38" s="507"/>
      <c r="L38" s="507"/>
      <c r="M38" s="507"/>
      <c r="N38" s="507"/>
      <c r="O38" s="507"/>
      <c r="P38" s="507"/>
      <c r="Q38" s="507"/>
      <c r="R38" s="507"/>
    </row>
    <row r="39" spans="2:18">
      <c r="B39" s="166"/>
      <c r="C39" s="167"/>
      <c r="D39" s="167"/>
      <c r="E39" s="167"/>
      <c r="F39" s="507"/>
      <c r="G39" s="507"/>
      <c r="H39" s="507"/>
      <c r="I39" s="507"/>
      <c r="J39" s="507"/>
      <c r="K39" s="507"/>
      <c r="L39" s="507"/>
      <c r="M39" s="507"/>
      <c r="N39" s="507"/>
      <c r="O39" s="507"/>
      <c r="P39" s="507"/>
      <c r="Q39" s="507"/>
      <c r="R39" s="507"/>
    </row>
    <row r="40" spans="2:18" ht="18" customHeight="1">
      <c r="B40" s="559" t="s">
        <v>363</v>
      </c>
      <c r="C40" s="170"/>
      <c r="D40" s="170"/>
      <c r="E40" s="527"/>
      <c r="F40" s="87"/>
      <c r="G40" s="87"/>
      <c r="H40" s="87"/>
      <c r="I40" s="5"/>
      <c r="J40" s="5"/>
      <c r="K40" s="5"/>
      <c r="L40" s="5"/>
      <c r="M40" s="5"/>
      <c r="N40" s="5"/>
      <c r="O40" s="5"/>
      <c r="P40" s="5"/>
      <c r="Q40" s="5"/>
      <c r="R40" s="507"/>
    </row>
    <row r="41" spans="2:18" ht="7" customHeight="1">
      <c r="B41" s="169"/>
      <c r="C41" s="170"/>
      <c r="D41" s="170"/>
      <c r="E41" s="524"/>
      <c r="F41" s="73"/>
      <c r="G41" s="73"/>
      <c r="H41" s="73"/>
      <c r="I41" s="73"/>
      <c r="J41" s="73"/>
      <c r="K41" s="73"/>
      <c r="L41" s="73"/>
      <c r="M41" s="73"/>
      <c r="N41" s="73"/>
      <c r="O41" s="73"/>
      <c r="P41" s="73"/>
      <c r="Q41" s="73"/>
      <c r="R41" s="61"/>
    </row>
    <row r="42" spans="2:18" s="64" customFormat="1" ht="13">
      <c r="B42" s="175" t="s">
        <v>242</v>
      </c>
      <c r="C42" s="171"/>
      <c r="D42" s="171"/>
      <c r="E42" s="63"/>
      <c r="F42" s="62"/>
      <c r="N42" s="62"/>
      <c r="O42" s="62"/>
      <c r="P42" s="62"/>
      <c r="Q42" s="62"/>
      <c r="R42" s="65"/>
    </row>
    <row r="43" spans="2:18" s="64" customFormat="1" ht="13">
      <c r="B43" s="176" t="s">
        <v>364</v>
      </c>
      <c r="C43" s="172"/>
      <c r="D43" s="172"/>
      <c r="F43" s="62"/>
      <c r="N43" s="62"/>
      <c r="O43" s="62"/>
      <c r="P43" s="62"/>
      <c r="Q43" s="62"/>
      <c r="R43" s="65"/>
    </row>
    <row r="44" spans="2:18" s="64" customFormat="1" ht="13">
      <c r="B44" s="176"/>
      <c r="C44" s="172"/>
      <c r="D44" s="172"/>
      <c r="E44" s="63"/>
      <c r="F44" s="62"/>
      <c r="N44" s="62"/>
      <c r="O44" s="62"/>
      <c r="P44" s="62"/>
      <c r="Q44" s="62"/>
      <c r="R44" s="65"/>
    </row>
    <row r="45" spans="2:18" s="64" customFormat="1" ht="13">
      <c r="B45" s="176"/>
      <c r="C45" s="173"/>
      <c r="D45" s="172"/>
      <c r="E45" s="63"/>
      <c r="F45" s="62"/>
      <c r="N45" s="62"/>
      <c r="O45" s="62"/>
      <c r="P45" s="62"/>
      <c r="Q45" s="62"/>
      <c r="R45" s="65"/>
    </row>
    <row r="46" spans="2:18" s="64" customFormat="1" ht="13">
      <c r="B46" s="176"/>
      <c r="C46" s="173"/>
      <c r="D46" s="172"/>
      <c r="E46" s="63"/>
      <c r="F46" s="62"/>
      <c r="N46" s="62"/>
      <c r="O46" s="62"/>
      <c r="P46" s="62"/>
      <c r="Q46" s="62"/>
      <c r="R46" s="65"/>
    </row>
    <row r="47" spans="2:18" s="64" customFormat="1" ht="13">
      <c r="B47" s="176"/>
      <c r="C47" s="173"/>
      <c r="D47" s="172"/>
      <c r="E47" s="63"/>
      <c r="F47" s="62"/>
      <c r="N47" s="62"/>
      <c r="O47" s="62"/>
      <c r="P47" s="62"/>
      <c r="Q47" s="62"/>
      <c r="R47" s="65"/>
    </row>
    <row r="48" spans="2:18" s="64" customFormat="1" ht="15" customHeight="1">
      <c r="B48" s="176"/>
      <c r="C48" s="173"/>
      <c r="D48" s="172"/>
      <c r="E48" s="63"/>
      <c r="F48" s="62"/>
      <c r="N48" s="62"/>
      <c r="O48" s="62"/>
      <c r="P48" s="62"/>
      <c r="Q48" s="62"/>
      <c r="R48" s="65"/>
    </row>
    <row r="49" spans="2:18" s="64" customFormat="1" ht="15" customHeight="1">
      <c r="B49" s="176"/>
      <c r="C49" s="173"/>
      <c r="D49" s="172"/>
      <c r="E49" s="63"/>
      <c r="F49" s="62"/>
      <c r="N49" s="62"/>
      <c r="O49" s="62"/>
      <c r="P49" s="62"/>
      <c r="Q49" s="62"/>
      <c r="R49" s="65"/>
    </row>
    <row r="50" spans="2:18" s="64" customFormat="1" ht="15" customHeight="1">
      <c r="B50" s="176"/>
      <c r="C50" s="173"/>
      <c r="D50" s="172"/>
      <c r="E50" s="63"/>
      <c r="F50" s="62"/>
      <c r="N50" s="62"/>
      <c r="O50" s="62"/>
      <c r="P50" s="62"/>
      <c r="Q50" s="62"/>
      <c r="R50" s="65"/>
    </row>
    <row r="51" spans="2:18" s="64" customFormat="1" ht="15" customHeight="1">
      <c r="B51" s="176"/>
      <c r="C51" s="173"/>
      <c r="D51" s="172"/>
      <c r="E51" s="63"/>
      <c r="F51" s="62"/>
      <c r="N51" s="62"/>
      <c r="O51" s="62"/>
      <c r="P51" s="62"/>
      <c r="Q51" s="62"/>
      <c r="R51" s="65"/>
    </row>
    <row r="52" spans="2:18" s="64" customFormat="1" ht="15" customHeight="1">
      <c r="B52" s="176"/>
      <c r="C52" s="173"/>
      <c r="D52" s="172"/>
      <c r="E52" s="63"/>
      <c r="F52" s="62"/>
      <c r="N52" s="62"/>
      <c r="O52" s="62"/>
      <c r="P52" s="62"/>
      <c r="Q52" s="62"/>
      <c r="R52" s="65"/>
    </row>
    <row r="53" spans="2:18" s="64" customFormat="1" ht="15" customHeight="1">
      <c r="B53" s="176"/>
      <c r="C53" s="173"/>
      <c r="D53" s="172"/>
      <c r="E53" s="63"/>
      <c r="F53" s="62"/>
      <c r="N53" s="62"/>
      <c r="O53" s="62"/>
      <c r="P53" s="62"/>
      <c r="Q53" s="62"/>
      <c r="R53" s="65"/>
    </row>
    <row r="54" spans="2:18" s="64" customFormat="1" ht="15" customHeight="1">
      <c r="B54" s="176"/>
      <c r="C54" s="173"/>
      <c r="D54" s="172"/>
      <c r="E54" s="63"/>
      <c r="F54" s="62"/>
      <c r="N54" s="62"/>
      <c r="O54" s="62"/>
      <c r="P54" s="62"/>
      <c r="Q54" s="62"/>
      <c r="R54" s="65"/>
    </row>
    <row r="55" spans="2:18" s="64" customFormat="1" ht="15" customHeight="1">
      <c r="B55" s="176"/>
      <c r="C55" s="173"/>
      <c r="D55" s="172"/>
      <c r="E55" s="63"/>
      <c r="F55" s="62"/>
      <c r="N55" s="62"/>
      <c r="O55" s="62"/>
      <c r="P55" s="62"/>
      <c r="Q55" s="62"/>
      <c r="R55" s="65"/>
    </row>
    <row r="56" spans="2:18" s="64" customFormat="1" ht="15" customHeight="1">
      <c r="B56" s="176"/>
      <c r="C56" s="173"/>
      <c r="D56" s="172"/>
      <c r="E56" s="63"/>
      <c r="F56" s="62"/>
      <c r="N56" s="62"/>
      <c r="O56" s="62"/>
      <c r="P56" s="62"/>
      <c r="Q56" s="62"/>
      <c r="R56" s="65"/>
    </row>
    <row r="57" spans="2:18" s="64" customFormat="1" ht="15" customHeight="1">
      <c r="B57" s="176"/>
      <c r="C57" s="173"/>
      <c r="D57" s="172"/>
      <c r="E57" s="63"/>
      <c r="F57" s="62"/>
      <c r="N57" s="62"/>
      <c r="O57" s="62"/>
      <c r="P57" s="62"/>
      <c r="Q57" s="62"/>
      <c r="R57" s="65"/>
    </row>
    <row r="58" spans="2:18" s="64" customFormat="1" ht="16" customHeight="1">
      <c r="B58" s="176" t="s">
        <v>239</v>
      </c>
      <c r="C58" s="386" t="s">
        <v>240</v>
      </c>
      <c r="D58" s="172"/>
      <c r="E58" s="63"/>
      <c r="F58" s="62"/>
      <c r="N58" s="62"/>
      <c r="O58" s="62"/>
      <c r="P58" s="62"/>
      <c r="Q58" s="62"/>
      <c r="R58" s="65"/>
    </row>
    <row r="59" spans="2:18" s="50" customFormat="1" ht="13">
      <c r="B59" s="49"/>
      <c r="E59" s="51"/>
      <c r="F59" s="62"/>
      <c r="G59" s="62"/>
      <c r="H59" s="62"/>
      <c r="I59" s="62"/>
      <c r="J59" s="62"/>
      <c r="K59" s="62"/>
      <c r="L59" s="62"/>
      <c r="M59" s="62"/>
      <c r="N59" s="62"/>
      <c r="O59" s="62"/>
      <c r="P59" s="62"/>
      <c r="Q59" s="62"/>
      <c r="R59" s="62"/>
    </row>
    <row r="60" spans="2:18" s="50" customFormat="1" ht="18.5">
      <c r="B60" s="157" t="s">
        <v>344</v>
      </c>
      <c r="D60" s="51"/>
      <c r="E60" s="62"/>
    </row>
    <row r="61" spans="2:18" ht="11.25" customHeight="1">
      <c r="B61" s="14"/>
      <c r="C61" s="507"/>
      <c r="D61" s="524"/>
      <c r="E61" s="68"/>
      <c r="F61" s="507"/>
      <c r="G61" s="507"/>
      <c r="H61" s="507"/>
      <c r="I61" s="507"/>
      <c r="J61" s="507"/>
      <c r="K61" s="507"/>
      <c r="L61" s="507"/>
      <c r="M61" s="507"/>
      <c r="N61" s="507"/>
      <c r="O61" s="507"/>
      <c r="P61" s="507"/>
      <c r="Q61" s="507"/>
      <c r="R61" s="507"/>
    </row>
    <row r="62" spans="2:18" s="67" customFormat="1" ht="32.9" customHeight="1">
      <c r="B62" s="302" t="s">
        <v>242</v>
      </c>
      <c r="C62" s="66" t="s">
        <v>243</v>
      </c>
      <c r="D62" s="66" t="s">
        <v>55</v>
      </c>
      <c r="E62" s="66" t="s">
        <v>59</v>
      </c>
      <c r="F62" s="66" t="s">
        <v>208</v>
      </c>
      <c r="G62" s="66" t="s">
        <v>209</v>
      </c>
      <c r="H62" s="66" t="s">
        <v>210</v>
      </c>
      <c r="I62" s="66" t="s">
        <v>211</v>
      </c>
      <c r="J62" s="66" t="str">
        <f>"Cost (USD)"</f>
        <v>Cost (USD)</v>
      </c>
    </row>
    <row r="63" spans="2:18">
      <c r="B63" s="304"/>
      <c r="C63" s="178"/>
      <c r="D63" s="72"/>
      <c r="E63" s="72"/>
      <c r="F63" s="72"/>
      <c r="G63" s="72"/>
      <c r="H63" s="72"/>
      <c r="I63" s="72"/>
      <c r="J63" s="267"/>
      <c r="K63" s="507"/>
      <c r="L63" s="507"/>
      <c r="M63" s="507"/>
      <c r="N63" s="507"/>
      <c r="O63" s="507"/>
      <c r="P63" s="507"/>
      <c r="Q63" s="507"/>
      <c r="R63" s="507"/>
    </row>
    <row r="64" spans="2:18">
      <c r="B64" s="304"/>
      <c r="C64" s="178"/>
      <c r="D64" s="72"/>
      <c r="E64" s="72"/>
      <c r="F64" s="72"/>
      <c r="G64" s="72"/>
      <c r="H64" s="72"/>
      <c r="I64" s="72"/>
      <c r="J64" s="267"/>
      <c r="K64" s="507"/>
      <c r="L64" s="507"/>
      <c r="M64" s="507"/>
      <c r="N64" s="507"/>
      <c r="O64" s="507"/>
      <c r="P64" s="507"/>
      <c r="Q64" s="507"/>
      <c r="R64" s="507"/>
    </row>
    <row r="65" spans="2:10">
      <c r="B65" s="304"/>
      <c r="C65" s="178"/>
      <c r="D65" s="72"/>
      <c r="E65" s="72"/>
      <c r="F65" s="72"/>
      <c r="G65" s="72"/>
      <c r="H65" s="72"/>
      <c r="I65" s="72"/>
      <c r="J65" s="267"/>
    </row>
    <row r="66" spans="2:10">
      <c r="B66" s="304"/>
      <c r="C66" s="178"/>
      <c r="D66" s="72"/>
      <c r="E66" s="72"/>
      <c r="F66" s="72"/>
      <c r="G66" s="72"/>
      <c r="H66" s="72"/>
      <c r="I66" s="72"/>
      <c r="J66" s="267"/>
    </row>
    <row r="67" spans="2:10">
      <c r="B67" s="304"/>
      <c r="C67" s="178"/>
      <c r="D67" s="72"/>
      <c r="E67" s="72"/>
      <c r="F67" s="72"/>
      <c r="G67" s="72"/>
      <c r="H67" s="72"/>
      <c r="I67" s="72"/>
      <c r="J67" s="267"/>
    </row>
    <row r="68" spans="2:10">
      <c r="B68" s="303"/>
      <c r="C68" s="178"/>
      <c r="D68" s="72"/>
      <c r="E68" s="72"/>
      <c r="F68" s="72"/>
      <c r="G68" s="72"/>
      <c r="H68" s="72"/>
      <c r="I68" s="72"/>
      <c r="J68" s="267"/>
    </row>
    <row r="69" spans="2:10">
      <c r="B69" s="178"/>
      <c r="C69" s="178"/>
      <c r="D69" s="72"/>
      <c r="E69" s="72"/>
      <c r="F69" s="72"/>
      <c r="G69" s="72"/>
      <c r="H69" s="72"/>
      <c r="I69" s="72"/>
      <c r="J69" s="267"/>
    </row>
    <row r="70" spans="2:10">
      <c r="B70" s="178"/>
      <c r="C70" s="178"/>
      <c r="D70" s="72"/>
      <c r="E70" s="72"/>
      <c r="F70" s="72"/>
      <c r="G70" s="72"/>
      <c r="H70" s="72"/>
      <c r="I70" s="72"/>
      <c r="J70" s="267"/>
    </row>
    <row r="71" spans="2:10">
      <c r="B71" s="178"/>
      <c r="C71" s="178"/>
      <c r="D71" s="72"/>
      <c r="E71" s="72"/>
      <c r="F71" s="72"/>
      <c r="G71" s="72"/>
      <c r="H71" s="72"/>
      <c r="I71" s="72"/>
      <c r="J71" s="267"/>
    </row>
    <row r="72" spans="2:10">
      <c r="B72" s="178"/>
      <c r="C72" s="178"/>
      <c r="D72" s="72"/>
      <c r="E72" s="72"/>
      <c r="F72" s="72"/>
      <c r="G72" s="72"/>
      <c r="H72" s="72"/>
      <c r="I72" s="72"/>
      <c r="J72" s="267"/>
    </row>
    <row r="73" spans="2:10">
      <c r="B73" s="178"/>
      <c r="C73" s="178"/>
      <c r="D73" s="72"/>
      <c r="E73" s="72"/>
      <c r="F73" s="72"/>
      <c r="G73" s="72"/>
      <c r="H73" s="72"/>
      <c r="I73" s="72"/>
      <c r="J73" s="267"/>
    </row>
    <row r="74" spans="2:10">
      <c r="B74" s="178"/>
      <c r="C74" s="178"/>
      <c r="D74" s="72"/>
      <c r="E74" s="72"/>
      <c r="F74" s="72"/>
      <c r="G74" s="72"/>
      <c r="H74" s="72"/>
      <c r="I74" s="72"/>
      <c r="J74" s="267"/>
    </row>
    <row r="75" spans="2:10">
      <c r="B75" s="178"/>
      <c r="C75" s="178"/>
      <c r="D75" s="72"/>
      <c r="E75" s="72"/>
      <c r="F75" s="72"/>
      <c r="G75" s="72"/>
      <c r="H75" s="72"/>
      <c r="I75" s="72"/>
      <c r="J75" s="267"/>
    </row>
    <row r="76" spans="2:10">
      <c r="B76" s="178"/>
      <c r="C76" s="178"/>
      <c r="D76" s="72"/>
      <c r="E76" s="72"/>
      <c r="F76" s="72"/>
      <c r="G76" s="72"/>
      <c r="H76" s="72"/>
      <c r="I76" s="72"/>
      <c r="J76" s="267"/>
    </row>
    <row r="77" spans="2:10">
      <c r="B77" s="178"/>
      <c r="C77" s="178"/>
      <c r="D77" s="72"/>
      <c r="E77" s="72"/>
      <c r="F77" s="72"/>
      <c r="G77" s="72"/>
      <c r="H77" s="72"/>
      <c r="I77" s="72"/>
      <c r="J77" s="267"/>
    </row>
    <row r="78" spans="2:10">
      <c r="B78" s="178"/>
      <c r="C78" s="178"/>
      <c r="D78" s="72"/>
      <c r="E78" s="72"/>
      <c r="F78" s="72"/>
      <c r="G78" s="72"/>
      <c r="H78" s="72"/>
      <c r="I78" s="72"/>
      <c r="J78" s="267"/>
    </row>
    <row r="79" spans="2:10">
      <c r="B79" s="178"/>
      <c r="C79" s="178"/>
      <c r="D79" s="72"/>
      <c r="E79" s="72"/>
      <c r="F79" s="72"/>
      <c r="G79" s="72"/>
      <c r="H79" s="72"/>
      <c r="I79" s="72"/>
      <c r="J79" s="267"/>
    </row>
    <row r="80" spans="2:10">
      <c r="B80" s="178"/>
      <c r="C80" s="178"/>
      <c r="D80" s="72"/>
      <c r="E80" s="72"/>
      <c r="F80" s="72"/>
      <c r="G80" s="72"/>
      <c r="H80" s="72"/>
      <c r="I80" s="72"/>
      <c r="J80" s="267"/>
    </row>
    <row r="81" spans="2:10">
      <c r="B81" s="178"/>
      <c r="C81" s="178"/>
      <c r="D81" s="72"/>
      <c r="E81" s="72"/>
      <c r="F81" s="72"/>
      <c r="G81" s="72"/>
      <c r="H81" s="72"/>
      <c r="I81" s="72"/>
      <c r="J81" s="267"/>
    </row>
    <row r="82" spans="2:10">
      <c r="B82" s="178"/>
      <c r="C82" s="178"/>
      <c r="D82" s="72"/>
      <c r="E82" s="72"/>
      <c r="F82" s="72"/>
      <c r="G82" s="72"/>
      <c r="H82" s="72"/>
      <c r="I82" s="72"/>
      <c r="J82" s="267"/>
    </row>
    <row r="83" spans="2:10">
      <c r="B83" s="178"/>
      <c r="C83" s="178"/>
      <c r="D83" s="72"/>
      <c r="E83" s="72"/>
      <c r="F83" s="72"/>
      <c r="G83" s="72"/>
      <c r="H83" s="72"/>
      <c r="I83" s="72"/>
      <c r="J83" s="267"/>
    </row>
    <row r="84" spans="2:10">
      <c r="B84" s="178"/>
      <c r="C84" s="178"/>
      <c r="D84" s="72"/>
      <c r="E84" s="72"/>
      <c r="F84" s="72"/>
      <c r="G84" s="72"/>
      <c r="H84" s="72"/>
      <c r="I84" s="72"/>
      <c r="J84" s="267"/>
    </row>
    <row r="85" spans="2:10">
      <c r="B85" s="178"/>
      <c r="C85" s="178"/>
      <c r="D85" s="72"/>
      <c r="E85" s="72"/>
      <c r="F85" s="72"/>
      <c r="G85" s="72"/>
      <c r="H85" s="72"/>
      <c r="I85" s="72"/>
      <c r="J85" s="267"/>
    </row>
    <row r="86" spans="2:10">
      <c r="B86" s="178"/>
      <c r="C86" s="178"/>
      <c r="D86" s="72"/>
      <c r="E86" s="72"/>
      <c r="F86" s="72"/>
      <c r="G86" s="72"/>
      <c r="H86" s="72"/>
      <c r="I86" s="72"/>
      <c r="J86" s="267"/>
    </row>
    <row r="87" spans="2:10">
      <c r="B87" s="178"/>
      <c r="C87" s="178"/>
      <c r="D87" s="72"/>
      <c r="E87" s="72"/>
      <c r="F87" s="72"/>
      <c r="G87" s="72"/>
      <c r="H87" s="72"/>
      <c r="I87" s="72"/>
      <c r="J87" s="267"/>
    </row>
    <row r="88" spans="2:10">
      <c r="B88" s="178"/>
      <c r="C88" s="178"/>
      <c r="D88" s="72"/>
      <c r="E88" s="72"/>
      <c r="F88" s="72"/>
      <c r="G88" s="72"/>
      <c r="H88" s="72"/>
      <c r="I88" s="72"/>
      <c r="J88" s="267"/>
    </row>
    <row r="89" spans="2:10">
      <c r="B89" s="178"/>
      <c r="C89" s="178"/>
      <c r="D89" s="72"/>
      <c r="E89" s="72"/>
      <c r="F89" s="72"/>
      <c r="G89" s="72"/>
      <c r="H89" s="72"/>
      <c r="I89" s="72"/>
      <c r="J89" s="267"/>
    </row>
    <row r="90" spans="2:10">
      <c r="B90" s="178"/>
      <c r="C90" s="178"/>
      <c r="D90" s="72"/>
      <c r="E90" s="72"/>
      <c r="F90" s="72"/>
      <c r="G90" s="72"/>
      <c r="H90" s="72"/>
      <c r="I90" s="72"/>
      <c r="J90" s="267"/>
    </row>
    <row r="91" spans="2:10">
      <c r="B91" s="178"/>
      <c r="C91" s="178"/>
      <c r="D91" s="72"/>
      <c r="E91" s="72"/>
      <c r="F91" s="72"/>
      <c r="G91" s="72"/>
      <c r="H91" s="72"/>
      <c r="I91" s="72"/>
      <c r="J91" s="267"/>
    </row>
    <row r="92" spans="2:10">
      <c r="B92" s="178"/>
      <c r="C92" s="178"/>
      <c r="D92" s="72"/>
      <c r="E92" s="72"/>
      <c r="F92" s="72"/>
      <c r="G92" s="72"/>
      <c r="H92" s="72"/>
      <c r="I92" s="72"/>
      <c r="J92" s="267"/>
    </row>
    <row r="93" spans="2:10">
      <c r="B93" s="178"/>
      <c r="C93" s="178"/>
      <c r="D93" s="72"/>
      <c r="E93" s="72"/>
      <c r="F93" s="72"/>
      <c r="G93" s="72"/>
      <c r="H93" s="72"/>
      <c r="I93" s="72"/>
      <c r="J93" s="267"/>
    </row>
    <row r="94" spans="2:10">
      <c r="B94" s="178"/>
      <c r="C94" s="178"/>
      <c r="D94" s="72"/>
      <c r="E94" s="72"/>
      <c r="F94" s="72"/>
      <c r="G94" s="72"/>
      <c r="H94" s="72"/>
      <c r="I94" s="72"/>
      <c r="J94" s="267"/>
    </row>
    <row r="95" spans="2:10">
      <c r="B95" s="178"/>
      <c r="C95" s="178"/>
      <c r="D95" s="72"/>
      <c r="E95" s="72"/>
      <c r="F95" s="72"/>
      <c r="G95" s="72"/>
      <c r="H95" s="72"/>
      <c r="I95" s="72"/>
      <c r="J95" s="267"/>
    </row>
    <row r="96" spans="2:10">
      <c r="B96" s="178"/>
      <c r="C96" s="178"/>
      <c r="D96" s="72"/>
      <c r="E96" s="72"/>
      <c r="F96" s="72"/>
      <c r="G96" s="72"/>
      <c r="H96" s="72"/>
      <c r="I96" s="72"/>
      <c r="J96" s="267"/>
    </row>
    <row r="97" spans="2:10">
      <c r="B97" s="178"/>
      <c r="C97" s="178"/>
      <c r="D97" s="72"/>
      <c r="E97" s="72"/>
      <c r="F97" s="72"/>
      <c r="G97" s="72"/>
      <c r="H97" s="72"/>
      <c r="I97" s="72"/>
      <c r="J97" s="267"/>
    </row>
    <row r="98" spans="2:10">
      <c r="B98" s="178"/>
      <c r="C98" s="178"/>
      <c r="D98" s="72"/>
      <c r="E98" s="72"/>
      <c r="F98" s="72"/>
      <c r="G98" s="72"/>
      <c r="H98" s="72"/>
      <c r="I98" s="72"/>
      <c r="J98" s="267"/>
    </row>
    <row r="99" spans="2:10">
      <c r="B99" s="178"/>
      <c r="C99" s="178"/>
      <c r="D99" s="72"/>
      <c r="E99" s="72"/>
      <c r="F99" s="72"/>
      <c r="G99" s="72"/>
      <c r="H99" s="72"/>
      <c r="I99" s="72"/>
      <c r="J99" s="267"/>
    </row>
    <row r="100" spans="2:10">
      <c r="B100" s="178"/>
      <c r="C100" s="178"/>
      <c r="D100" s="72"/>
      <c r="E100" s="72"/>
      <c r="F100" s="72"/>
      <c r="G100" s="72"/>
      <c r="H100" s="72"/>
      <c r="I100" s="72"/>
      <c r="J100" s="267"/>
    </row>
    <row r="101" spans="2:10">
      <c r="B101" s="178"/>
      <c r="C101" s="178"/>
      <c r="D101" s="72"/>
      <c r="E101" s="72"/>
      <c r="F101" s="72"/>
      <c r="G101" s="72"/>
      <c r="H101" s="72"/>
      <c r="I101" s="72"/>
      <c r="J101" s="267"/>
    </row>
    <row r="102" spans="2:10">
      <c r="B102" s="178"/>
      <c r="C102" s="178"/>
      <c r="D102" s="72"/>
      <c r="E102" s="72"/>
      <c r="F102" s="72"/>
      <c r="G102" s="72"/>
      <c r="H102" s="72"/>
      <c r="I102" s="72"/>
      <c r="J102" s="267"/>
    </row>
    <row r="103" spans="2:10">
      <c r="B103" s="178"/>
      <c r="C103" s="178"/>
      <c r="D103" s="72"/>
      <c r="E103" s="72"/>
      <c r="F103" s="72"/>
      <c r="G103" s="72"/>
      <c r="H103" s="72"/>
      <c r="I103" s="72"/>
      <c r="J103" s="267"/>
    </row>
    <row r="104" spans="2:10">
      <c r="B104" s="178"/>
      <c r="C104" s="178"/>
      <c r="D104" s="72"/>
      <c r="E104" s="72"/>
      <c r="F104" s="72"/>
      <c r="G104" s="72"/>
      <c r="H104" s="72"/>
      <c r="I104" s="72"/>
      <c r="J104" s="267"/>
    </row>
    <row r="105" spans="2:10">
      <c r="B105" s="178"/>
      <c r="C105" s="178"/>
      <c r="D105" s="72"/>
      <c r="E105" s="72"/>
      <c r="F105" s="72"/>
      <c r="G105" s="72"/>
      <c r="H105" s="72"/>
      <c r="I105" s="72"/>
      <c r="J105" s="267"/>
    </row>
    <row r="106" spans="2:10">
      <c r="B106" s="178"/>
      <c r="C106" s="178"/>
      <c r="D106" s="72"/>
      <c r="E106" s="72"/>
      <c r="F106" s="72"/>
      <c r="G106" s="72"/>
      <c r="H106" s="72"/>
      <c r="I106" s="72"/>
      <c r="J106" s="267"/>
    </row>
    <row r="107" spans="2:10">
      <c r="B107" s="178"/>
      <c r="C107" s="178"/>
      <c r="D107" s="72"/>
      <c r="E107" s="72"/>
      <c r="F107" s="72"/>
      <c r="G107" s="72"/>
      <c r="H107" s="72"/>
      <c r="I107" s="72"/>
      <c r="J107" s="267"/>
    </row>
    <row r="108" spans="2:10">
      <c r="B108" s="178"/>
      <c r="C108" s="178"/>
      <c r="D108" s="72"/>
      <c r="E108" s="72"/>
      <c r="F108" s="72"/>
      <c r="G108" s="72"/>
      <c r="H108" s="72"/>
      <c r="I108" s="72"/>
      <c r="J108" s="267"/>
    </row>
    <row r="109" spans="2:10">
      <c r="B109" s="178"/>
      <c r="C109" s="178"/>
      <c r="D109" s="72"/>
      <c r="E109" s="72"/>
      <c r="F109" s="72"/>
      <c r="G109" s="72"/>
      <c r="H109" s="72"/>
      <c r="I109" s="72"/>
      <c r="J109" s="267"/>
    </row>
    <row r="110" spans="2:10">
      <c r="B110" s="178"/>
      <c r="C110" s="178"/>
      <c r="D110" s="72"/>
      <c r="E110" s="72"/>
      <c r="F110" s="72"/>
      <c r="G110" s="72"/>
      <c r="H110" s="72"/>
      <c r="I110" s="72"/>
      <c r="J110" s="267"/>
    </row>
    <row r="111" spans="2:10">
      <c r="B111" s="178"/>
      <c r="C111" s="178"/>
      <c r="D111" s="72"/>
      <c r="E111" s="72"/>
      <c r="F111" s="72"/>
      <c r="G111" s="72"/>
      <c r="H111" s="72"/>
      <c r="I111" s="72"/>
      <c r="J111" s="267"/>
    </row>
    <row r="112" spans="2:10">
      <c r="B112" s="178"/>
      <c r="C112" s="178"/>
      <c r="D112" s="72"/>
      <c r="E112" s="72"/>
      <c r="F112" s="72"/>
      <c r="G112" s="72"/>
      <c r="H112" s="72"/>
      <c r="I112" s="72"/>
      <c r="J112" s="267"/>
    </row>
    <row r="113" spans="2:10">
      <c r="B113" s="178"/>
      <c r="C113" s="178"/>
      <c r="D113" s="72"/>
      <c r="E113" s="72"/>
      <c r="F113" s="72"/>
      <c r="G113" s="72"/>
      <c r="H113" s="72"/>
      <c r="I113" s="72"/>
      <c r="J113" s="267"/>
    </row>
    <row r="114" spans="2:10">
      <c r="B114" s="178"/>
      <c r="C114" s="178"/>
      <c r="D114" s="72"/>
      <c r="E114" s="72"/>
      <c r="F114" s="72"/>
      <c r="G114" s="72"/>
      <c r="H114" s="72"/>
      <c r="I114" s="72"/>
      <c r="J114" s="267"/>
    </row>
    <row r="115" spans="2:10">
      <c r="B115" s="178"/>
      <c r="C115" s="178"/>
      <c r="D115" s="72"/>
      <c r="E115" s="72"/>
      <c r="F115" s="72"/>
      <c r="G115" s="72"/>
      <c r="H115" s="72"/>
      <c r="I115" s="72"/>
      <c r="J115" s="267"/>
    </row>
    <row r="116" spans="2:10">
      <c r="B116" s="178"/>
      <c r="C116" s="178"/>
      <c r="D116" s="72"/>
      <c r="E116" s="72"/>
      <c r="F116" s="72"/>
      <c r="G116" s="72"/>
      <c r="H116" s="72"/>
      <c r="I116" s="72"/>
      <c r="J116" s="267"/>
    </row>
    <row r="117" spans="2:10">
      <c r="B117" s="178"/>
      <c r="C117" s="178"/>
      <c r="D117" s="72"/>
      <c r="E117" s="72"/>
      <c r="F117" s="72"/>
      <c r="G117" s="72"/>
      <c r="H117" s="72"/>
      <c r="I117" s="72"/>
      <c r="J117" s="267"/>
    </row>
    <row r="118" spans="2:10">
      <c r="B118" s="178"/>
      <c r="C118" s="178"/>
      <c r="D118" s="72"/>
      <c r="E118" s="72"/>
      <c r="F118" s="72"/>
      <c r="G118" s="72"/>
      <c r="H118" s="72"/>
      <c r="I118" s="72"/>
      <c r="J118" s="267"/>
    </row>
    <row r="119" spans="2:10">
      <c r="B119" s="178"/>
      <c r="C119" s="178"/>
      <c r="D119" s="72"/>
      <c r="E119" s="72"/>
      <c r="F119" s="72"/>
      <c r="G119" s="72"/>
      <c r="H119" s="72"/>
      <c r="I119" s="72"/>
      <c r="J119" s="267"/>
    </row>
    <row r="120" spans="2:10">
      <c r="B120" s="178"/>
      <c r="C120" s="178"/>
      <c r="D120" s="72"/>
      <c r="E120" s="72"/>
      <c r="F120" s="72"/>
      <c r="G120" s="72"/>
      <c r="H120" s="72"/>
      <c r="I120" s="72"/>
      <c r="J120" s="267"/>
    </row>
    <row r="121" spans="2:10">
      <c r="B121" s="178"/>
      <c r="C121" s="178"/>
      <c r="D121" s="72"/>
      <c r="E121" s="72"/>
      <c r="F121" s="72"/>
      <c r="G121" s="72"/>
      <c r="H121" s="72"/>
      <c r="I121" s="72"/>
      <c r="J121" s="267"/>
    </row>
    <row r="122" spans="2:10">
      <c r="B122" s="178"/>
      <c r="C122" s="178"/>
      <c r="D122" s="72"/>
      <c r="E122" s="72"/>
      <c r="F122" s="72"/>
      <c r="G122" s="72"/>
      <c r="H122" s="72"/>
      <c r="I122" s="72"/>
      <c r="J122" s="267"/>
    </row>
    <row r="123" spans="2:10">
      <c r="B123" s="178"/>
      <c r="C123" s="178"/>
      <c r="D123" s="72"/>
      <c r="E123" s="72"/>
      <c r="F123" s="72"/>
      <c r="G123" s="72"/>
      <c r="H123" s="72"/>
      <c r="I123" s="72"/>
      <c r="J123" s="267"/>
    </row>
    <row r="124" spans="2:10">
      <c r="B124" s="178"/>
      <c r="C124" s="178"/>
      <c r="D124" s="72"/>
      <c r="E124" s="72"/>
      <c r="F124" s="72"/>
      <c r="G124" s="72"/>
      <c r="H124" s="72"/>
      <c r="I124" s="72"/>
      <c r="J124" s="267"/>
    </row>
    <row r="125" spans="2:10">
      <c r="B125" s="178"/>
      <c r="C125" s="178"/>
      <c r="D125" s="72"/>
      <c r="E125" s="72"/>
      <c r="F125" s="72"/>
      <c r="G125" s="72"/>
      <c r="H125" s="72"/>
      <c r="I125" s="72"/>
      <c r="J125" s="267"/>
    </row>
    <row r="126" spans="2:10">
      <c r="B126" s="178"/>
      <c r="C126" s="178"/>
      <c r="D126" s="72"/>
      <c r="E126" s="72"/>
      <c r="F126" s="72"/>
      <c r="G126" s="72"/>
      <c r="H126" s="72"/>
      <c r="I126" s="72"/>
      <c r="J126" s="267"/>
    </row>
    <row r="127" spans="2:10">
      <c r="B127" s="178"/>
      <c r="C127" s="178"/>
      <c r="D127" s="72"/>
      <c r="E127" s="72"/>
      <c r="F127" s="72"/>
      <c r="G127" s="72"/>
      <c r="H127" s="72"/>
      <c r="I127" s="72"/>
      <c r="J127" s="267"/>
    </row>
    <row r="128" spans="2:10">
      <c r="B128" s="178"/>
      <c r="C128" s="178"/>
      <c r="D128" s="72"/>
      <c r="E128" s="72"/>
      <c r="F128" s="72"/>
      <c r="G128" s="72"/>
      <c r="H128" s="72"/>
      <c r="I128" s="72"/>
      <c r="J128" s="267"/>
    </row>
    <row r="129" spans="2:10">
      <c r="B129" s="178"/>
      <c r="C129" s="178"/>
      <c r="D129" s="72"/>
      <c r="E129" s="72"/>
      <c r="F129" s="72"/>
      <c r="G129" s="72"/>
      <c r="H129" s="72"/>
      <c r="I129" s="72"/>
      <c r="J129" s="267"/>
    </row>
    <row r="130" spans="2:10">
      <c r="B130" s="178"/>
      <c r="C130" s="178"/>
      <c r="D130" s="72"/>
      <c r="E130" s="72"/>
      <c r="F130" s="72"/>
      <c r="G130" s="72"/>
      <c r="H130" s="72"/>
      <c r="I130" s="72"/>
      <c r="J130" s="267"/>
    </row>
    <row r="131" spans="2:10">
      <c r="B131" s="178"/>
      <c r="C131" s="178"/>
      <c r="D131" s="72"/>
      <c r="E131" s="72"/>
      <c r="F131" s="72"/>
      <c r="G131" s="72"/>
      <c r="H131" s="72"/>
      <c r="I131" s="72"/>
      <c r="J131" s="267"/>
    </row>
    <row r="132" spans="2:10">
      <c r="B132" s="178"/>
      <c r="C132" s="178"/>
      <c r="D132" s="72"/>
      <c r="E132" s="72"/>
      <c r="F132" s="72"/>
      <c r="G132" s="72"/>
      <c r="H132" s="72"/>
      <c r="I132" s="72"/>
      <c r="J132" s="267"/>
    </row>
    <row r="133" spans="2:10">
      <c r="B133" s="178"/>
      <c r="C133" s="178"/>
      <c r="D133" s="72"/>
      <c r="E133" s="72"/>
      <c r="F133" s="72"/>
      <c r="G133" s="72"/>
      <c r="H133" s="72"/>
      <c r="I133" s="72"/>
      <c r="J133" s="267"/>
    </row>
    <row r="134" spans="2:10">
      <c r="B134" s="178"/>
      <c r="C134" s="178"/>
      <c r="D134" s="72"/>
      <c r="E134" s="72"/>
      <c r="F134" s="72"/>
      <c r="G134" s="72"/>
      <c r="H134" s="72"/>
      <c r="I134" s="72"/>
      <c r="J134" s="267"/>
    </row>
    <row r="135" spans="2:10">
      <c r="B135" s="178"/>
      <c r="C135" s="178"/>
      <c r="D135" s="72"/>
      <c r="E135" s="72"/>
      <c r="F135" s="72"/>
      <c r="G135" s="72"/>
      <c r="H135" s="72"/>
      <c r="I135" s="72"/>
      <c r="J135" s="267"/>
    </row>
    <row r="136" spans="2:10">
      <c r="B136" s="178"/>
      <c r="C136" s="178"/>
      <c r="D136" s="72"/>
      <c r="E136" s="72"/>
      <c r="F136" s="72"/>
      <c r="G136" s="72"/>
      <c r="H136" s="72"/>
      <c r="I136" s="72"/>
      <c r="J136" s="267"/>
    </row>
    <row r="137" spans="2:10">
      <c r="B137" s="178"/>
      <c r="C137" s="178"/>
      <c r="D137" s="72"/>
      <c r="E137" s="72"/>
      <c r="F137" s="72"/>
      <c r="G137" s="72"/>
      <c r="H137" s="72"/>
      <c r="I137" s="72"/>
      <c r="J137" s="267"/>
    </row>
    <row r="138" spans="2:10">
      <c r="B138" s="178"/>
      <c r="C138" s="178"/>
      <c r="D138" s="72"/>
      <c r="E138" s="72"/>
      <c r="F138" s="72"/>
      <c r="G138" s="72"/>
      <c r="H138" s="72"/>
      <c r="I138" s="72"/>
      <c r="J138" s="267"/>
    </row>
    <row r="139" spans="2:10">
      <c r="B139" s="178"/>
      <c r="C139" s="178"/>
      <c r="D139" s="72"/>
      <c r="E139" s="72"/>
      <c r="F139" s="72"/>
      <c r="G139" s="72"/>
      <c r="H139" s="72"/>
      <c r="I139" s="72"/>
      <c r="J139" s="267"/>
    </row>
  </sheetData>
  <mergeCells count="1">
    <mergeCell ref="J12:J36"/>
  </mergeCells>
  <dataValidations count="3">
    <dataValidation type="list" allowBlank="1" showInputMessage="1" showErrorMessage="1" sqref="D63:D139" xr:uid="{15E7A1F6-4AAF-4EE1-A93B-8BAE58C489CE}">
      <formula1>"Introduction/Transition, Ongoing"</formula1>
    </dataValidation>
    <dataValidation type="list" allowBlank="1" showInputMessage="1" showErrorMessage="1" sqref="E63:I139" xr:uid="{C131AB51-1C04-48F5-BE12-19B58AB65916}">
      <formula1>"Yes, No"</formula1>
    </dataValidation>
    <dataValidation type="list" allowBlank="1" showInputMessage="1" showErrorMessage="1" sqref="B63:B139" xr:uid="{D1C7A5D8-38AE-4BBE-A617-6180FFFD2262}">
      <formula1>$B$43:$B$58</formula1>
    </dataValidation>
  </dataValidations>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5D36-4E0C-4336-8FEE-23ADB6AA53CF}">
  <sheetPr>
    <tabColor theme="9" tint="0.79998168889431442"/>
  </sheetPr>
  <dimension ref="B1:S140"/>
  <sheetViews>
    <sheetView showGridLines="0" topLeftCell="A34" zoomScale="102" zoomScaleNormal="110" workbookViewId="0">
      <selection activeCell="E75" sqref="E75"/>
    </sheetView>
  </sheetViews>
  <sheetFormatPr defaultColWidth="8.81640625" defaultRowHeight="16"/>
  <cols>
    <col min="1" max="1" width="2.54296875" style="1" customWidth="1"/>
    <col min="2" max="2" width="37.453125" style="12" customWidth="1"/>
    <col min="3" max="3" width="18.453125" style="12" customWidth="1"/>
    <col min="4" max="4" width="17" style="13" customWidth="1"/>
    <col min="5" max="5" width="16.453125" style="5" customWidth="1"/>
    <col min="6" max="6" width="16.453125" style="1" customWidth="1"/>
    <col min="7" max="8" width="15.54296875" style="1" customWidth="1"/>
    <col min="9" max="9" width="16.453125" style="1" customWidth="1"/>
    <col min="10" max="10" width="15.54296875" style="1" customWidth="1"/>
    <col min="11" max="16384" width="8.81640625" style="1"/>
  </cols>
  <sheetData>
    <row r="1" spans="2:19">
      <c r="B1" s="507"/>
      <c r="C1" s="507"/>
      <c r="D1" s="524"/>
      <c r="F1" s="507"/>
      <c r="G1" s="507"/>
      <c r="H1" s="507"/>
      <c r="I1" s="507"/>
      <c r="J1" s="507"/>
      <c r="K1" s="507"/>
      <c r="L1" s="507"/>
      <c r="M1" s="507"/>
      <c r="N1" s="507"/>
      <c r="O1" s="507"/>
      <c r="P1" s="507"/>
      <c r="Q1" s="507"/>
      <c r="R1" s="507"/>
      <c r="S1" s="507"/>
    </row>
    <row r="2" spans="2:19">
      <c r="B2" s="2" t="str">
        <f>IF(ISBLANK('Base Inputs'!$C$7),'Base Inputs'!$C$5&amp;" - MMS Introduction &amp; Scale-up Costing", 'Base Inputs'!$C$7&amp;", "&amp;'Base Inputs'!$C$5&amp;" - MMS Introduction &amp; Scale-up Costing")</f>
        <v>Ethiopia - MMS Introduction &amp; Scale-up Costing</v>
      </c>
      <c r="C2" s="507"/>
      <c r="D2" s="525"/>
      <c r="E2" s="94" t="s">
        <v>121</v>
      </c>
      <c r="F2" s="95" t="s">
        <v>122</v>
      </c>
      <c r="G2" s="96" t="s">
        <v>197</v>
      </c>
      <c r="H2" s="507"/>
      <c r="I2" s="507"/>
      <c r="J2" s="507"/>
      <c r="K2" s="507"/>
      <c r="L2" s="507"/>
      <c r="M2" s="507"/>
      <c r="N2" s="507"/>
      <c r="O2" s="507"/>
      <c r="P2" s="507"/>
      <c r="Q2" s="507"/>
      <c r="R2" s="507"/>
      <c r="S2" s="507"/>
    </row>
    <row r="3" spans="2:19" ht="23.5">
      <c r="B3" s="3" t="s">
        <v>365</v>
      </c>
      <c r="C3" s="507"/>
      <c r="D3" s="524"/>
      <c r="F3" s="507"/>
      <c r="G3" s="507"/>
      <c r="H3" s="507"/>
      <c r="I3" s="507"/>
      <c r="J3" s="507"/>
      <c r="K3" s="507"/>
      <c r="L3" s="507"/>
      <c r="M3" s="507"/>
      <c r="N3" s="507"/>
      <c r="O3" s="507"/>
      <c r="P3" s="507"/>
      <c r="Q3" s="507"/>
      <c r="R3" s="507"/>
      <c r="S3" s="507"/>
    </row>
    <row r="4" spans="2:19">
      <c r="B4" s="387" t="s">
        <v>366</v>
      </c>
      <c r="C4" s="507"/>
      <c r="D4" s="524"/>
      <c r="F4" s="507"/>
      <c r="G4" s="507"/>
      <c r="H4" s="507"/>
      <c r="I4" s="507"/>
      <c r="J4" s="507"/>
      <c r="K4" s="507"/>
      <c r="L4" s="507"/>
      <c r="M4" s="507"/>
      <c r="N4" s="507"/>
      <c r="O4" s="507"/>
      <c r="P4" s="507"/>
      <c r="Q4" s="507"/>
      <c r="R4" s="507"/>
      <c r="S4" s="507"/>
    </row>
    <row r="5" spans="2:19">
      <c r="B5" s="507"/>
      <c r="C5" s="507"/>
      <c r="D5" s="524"/>
      <c r="F5" s="507"/>
      <c r="G5" s="507"/>
      <c r="H5" s="507"/>
      <c r="I5" s="507"/>
      <c r="J5" s="507"/>
      <c r="K5" s="507"/>
      <c r="L5" s="507"/>
      <c r="M5" s="507"/>
      <c r="N5" s="507"/>
      <c r="O5" s="507"/>
      <c r="P5" s="507"/>
      <c r="Q5" s="507"/>
      <c r="R5" s="507"/>
      <c r="S5" s="507"/>
    </row>
    <row r="6" spans="2:19" ht="21">
      <c r="B6" s="88" t="str">
        <f>"Total "&amp;B3&amp;" Cost"</f>
        <v>Total Monitoring  &amp; Evaluation Cost</v>
      </c>
      <c r="C6" s="84"/>
      <c r="D6" s="526"/>
      <c r="E6" s="85"/>
      <c r="F6" s="85"/>
      <c r="G6" s="85"/>
      <c r="H6" s="85"/>
      <c r="I6" s="85"/>
      <c r="J6" s="85"/>
      <c r="K6" s="507"/>
      <c r="L6" s="507"/>
      <c r="M6" s="507"/>
      <c r="N6" s="507"/>
      <c r="O6" s="507"/>
      <c r="P6" s="507"/>
      <c r="Q6" s="507"/>
      <c r="R6" s="507"/>
      <c r="S6" s="507"/>
    </row>
    <row r="7" spans="2:19">
      <c r="B7" s="268" t="s">
        <v>231</v>
      </c>
      <c r="C7" s="86"/>
      <c r="D7" s="527"/>
      <c r="E7" s="87"/>
      <c r="F7" s="507"/>
      <c r="G7" s="507"/>
      <c r="H7" s="507"/>
      <c r="I7" s="507"/>
      <c r="J7" s="507"/>
      <c r="K7" s="507"/>
      <c r="L7" s="507"/>
      <c r="M7" s="507"/>
      <c r="N7" s="507"/>
      <c r="O7" s="507"/>
      <c r="P7" s="507"/>
      <c r="Q7" s="507"/>
      <c r="R7" s="507"/>
      <c r="S7" s="507"/>
    </row>
    <row r="8" spans="2:19">
      <c r="B8" s="268"/>
      <c r="C8" s="86"/>
      <c r="D8" s="527"/>
      <c r="E8" s="87"/>
      <c r="F8" s="507"/>
      <c r="G8" s="507"/>
      <c r="H8" s="507"/>
      <c r="I8" s="507"/>
      <c r="J8" s="507"/>
      <c r="K8" s="507"/>
      <c r="L8" s="507"/>
      <c r="M8" s="507"/>
      <c r="N8" s="507"/>
      <c r="O8" s="507"/>
      <c r="P8" s="507"/>
      <c r="Q8" s="507"/>
      <c r="R8" s="507"/>
      <c r="S8" s="507"/>
    </row>
    <row r="9" spans="2:19">
      <c r="B9" s="100"/>
      <c r="C9" s="91" t="s">
        <v>59</v>
      </c>
      <c r="D9" s="91" t="s">
        <v>208</v>
      </c>
      <c r="E9" s="91" t="s">
        <v>209</v>
      </c>
      <c r="F9" s="91" t="s">
        <v>210</v>
      </c>
      <c r="G9" s="91" t="s">
        <v>211</v>
      </c>
      <c r="H9" s="507"/>
      <c r="I9" s="507"/>
      <c r="J9" s="507"/>
      <c r="K9" s="507"/>
      <c r="L9" s="507"/>
      <c r="M9" s="507"/>
      <c r="N9" s="507"/>
      <c r="O9" s="507"/>
      <c r="P9" s="507"/>
      <c r="Q9" s="507"/>
      <c r="R9" s="507"/>
      <c r="S9" s="507"/>
    </row>
    <row r="10" spans="2:19">
      <c r="B10" s="90"/>
      <c r="C10" s="92">
        <f>'Base Inputs'!$C$13</f>
        <v>2024</v>
      </c>
      <c r="D10" s="92">
        <f>'Base Inputs'!$D$13</f>
        <v>2025</v>
      </c>
      <c r="E10" s="92">
        <f>'Base Inputs'!$E$13</f>
        <v>2026</v>
      </c>
      <c r="F10" s="92">
        <f>'Base Inputs'!$F$13</f>
        <v>2027</v>
      </c>
      <c r="G10" s="92">
        <f>'Base Inputs'!$G$13</f>
        <v>2028</v>
      </c>
      <c r="H10" s="91" t="s">
        <v>232</v>
      </c>
      <c r="I10" s="507"/>
      <c r="J10" s="507"/>
      <c r="K10" s="507"/>
      <c r="L10" s="507"/>
      <c r="M10" s="507"/>
      <c r="N10" s="507"/>
      <c r="O10" s="507"/>
      <c r="P10" s="507"/>
      <c r="Q10" s="507"/>
      <c r="R10" s="507"/>
      <c r="S10" s="507"/>
    </row>
    <row r="11" spans="2:19" s="5" customFormat="1" ht="6" customHeight="1">
      <c r="B11" s="528"/>
      <c r="C11" s="529"/>
      <c r="D11" s="529"/>
      <c r="E11" s="529"/>
      <c r="F11" s="529"/>
      <c r="G11" s="529"/>
      <c r="H11" s="507"/>
      <c r="I11" s="507"/>
      <c r="J11" s="507"/>
      <c r="K11" s="507"/>
      <c r="L11" s="507"/>
      <c r="M11" s="507"/>
      <c r="N11" s="507"/>
      <c r="O11" s="507"/>
      <c r="P11" s="507"/>
      <c r="Q11" s="507"/>
      <c r="R11" s="507"/>
      <c r="S11" s="507"/>
    </row>
    <row r="12" spans="2:19" ht="32">
      <c r="B12" s="98" t="str">
        <f>"Total "&amp;B3&amp;" Costs (USD)"</f>
        <v>Total Monitoring  &amp; Evaluation Costs (USD)</v>
      </c>
      <c r="C12" s="102">
        <f>SUM(C13:C14)</f>
        <v>0</v>
      </c>
      <c r="D12" s="102">
        <f t="shared" ref="D12:G12" si="0">SUM(D13:D14)</f>
        <v>0</v>
      </c>
      <c r="E12" s="102">
        <f t="shared" si="0"/>
        <v>0</v>
      </c>
      <c r="F12" s="102">
        <f t="shared" si="0"/>
        <v>0</v>
      </c>
      <c r="G12" s="102">
        <f t="shared" si="0"/>
        <v>0</v>
      </c>
      <c r="H12" s="102">
        <f>SUM(C12:G12)</f>
        <v>0</v>
      </c>
      <c r="I12" s="507"/>
      <c r="J12" s="665" t="s">
        <v>233</v>
      </c>
      <c r="K12" s="507"/>
      <c r="L12" s="507"/>
      <c r="M12" s="507"/>
      <c r="N12" s="507"/>
      <c r="O12" s="507"/>
      <c r="P12" s="507"/>
      <c r="Q12" s="507"/>
      <c r="R12" s="507"/>
      <c r="S12" s="507"/>
    </row>
    <row r="13" spans="2:19">
      <c r="B13" s="530" t="s">
        <v>58</v>
      </c>
      <c r="C13" s="535">
        <f>SUMIFS($J$63:$J$138,E63:E138,"*Yes*",$D$63:$D$138,"*Introduction/Transition*")</f>
        <v>0</v>
      </c>
      <c r="D13" s="535">
        <f>SUMIFS($J$63:$J$138,F63:F138,"*Yes*",$D$63:$D$138,"*Introduction/Transition*")</f>
        <v>0</v>
      </c>
      <c r="E13" s="535">
        <f>SUMIFS($J$63:$J$138,G63:G138,"*Yes*",$D$63:$D$138,"*Introduction/Transition*")</f>
        <v>0</v>
      </c>
      <c r="F13" s="535">
        <f>SUMIFS($J$63:$J$138,H63:H138,"*Yes*",$D$63:$D$138,"*Introduction/Transition*")</f>
        <v>0</v>
      </c>
      <c r="G13" s="535">
        <f>SUMIFS($J$63:$J$138,I63:I138,"*Yes*",$D$63:$D$138,"*Introduction/Transition*")</f>
        <v>0</v>
      </c>
      <c r="H13" s="535">
        <f t="shared" ref="H13:H17" si="1">SUM(C13:G13)</f>
        <v>0</v>
      </c>
      <c r="I13" s="507"/>
      <c r="J13" s="665"/>
      <c r="K13" s="507"/>
      <c r="L13" s="507"/>
      <c r="M13" s="507"/>
      <c r="N13" s="507"/>
      <c r="O13" s="507"/>
      <c r="P13" s="507"/>
      <c r="Q13" s="507"/>
      <c r="R13" s="507"/>
      <c r="S13" s="507"/>
    </row>
    <row r="14" spans="2:19">
      <c r="B14" s="530" t="s">
        <v>102</v>
      </c>
      <c r="C14" s="535">
        <f>SUMIFS($J$63:$J$138,E63:E138,"*Yes*",$D$63:$D$138,"*Ongoing*")</f>
        <v>0</v>
      </c>
      <c r="D14" s="535">
        <f>SUMIFS($J$63:$J$138,F63:F138,"*Yes*",$D$63:$D$138,"*Ongoing*")</f>
        <v>0</v>
      </c>
      <c r="E14" s="535">
        <f>SUMIFS($J$63:$J$138,G63:G138,"*Yes*",$D$63:$D$138,"*Ongoing*")</f>
        <v>0</v>
      </c>
      <c r="F14" s="535">
        <f>SUMIFS($J$63:$J$138,H63:H138,"*Yes*",$D$63:$D$138,"*Ongoing*")</f>
        <v>0</v>
      </c>
      <c r="G14" s="535">
        <f>SUMIFS($J$63:$J$138,I63:I138,"*Yes*",$D$63:$D$138,"*Ongoing*")</f>
        <v>0</v>
      </c>
      <c r="H14" s="535">
        <f t="shared" si="1"/>
        <v>0</v>
      </c>
      <c r="I14" s="507"/>
      <c r="J14" s="665"/>
      <c r="K14" s="507"/>
      <c r="L14" s="507"/>
      <c r="M14" s="507"/>
      <c r="N14" s="507"/>
      <c r="O14" s="507"/>
      <c r="P14" s="507"/>
      <c r="Q14" s="507"/>
      <c r="R14" s="507"/>
      <c r="S14" s="507"/>
    </row>
    <row r="15" spans="2:19" ht="32">
      <c r="B15" s="98" t="str">
        <f>"Total "&amp;B3&amp;" Costs ("&amp;'Base Inputs'!C9&amp;")"</f>
        <v>Total Monitoring  &amp; Evaluation Costs (ETB)</v>
      </c>
      <c r="C15" s="265">
        <f ca="1">C12*'Base Inputs'!$C$10</f>
        <v>0</v>
      </c>
      <c r="D15" s="265">
        <f ca="1">D12*'Base Inputs'!$C$10</f>
        <v>0</v>
      </c>
      <c r="E15" s="265">
        <f ca="1">E12*'Base Inputs'!$C$10</f>
        <v>0</v>
      </c>
      <c r="F15" s="265">
        <f ca="1">F12*'Base Inputs'!$C$10</f>
        <v>0</v>
      </c>
      <c r="G15" s="265">
        <f ca="1">G12*'Base Inputs'!$C$10</f>
        <v>0</v>
      </c>
      <c r="H15" s="265">
        <f t="shared" ca="1" si="1"/>
        <v>0</v>
      </c>
      <c r="I15" s="507"/>
      <c r="J15" s="665"/>
      <c r="K15" s="507"/>
      <c r="L15" s="507"/>
      <c r="M15" s="507"/>
      <c r="N15" s="507"/>
      <c r="O15" s="507"/>
      <c r="P15" s="507"/>
      <c r="Q15" s="507"/>
      <c r="R15" s="507"/>
      <c r="S15" s="507"/>
    </row>
    <row r="16" spans="2:19">
      <c r="B16" s="530" t="s">
        <v>58</v>
      </c>
      <c r="C16" s="532">
        <f ca="1">C13*'Base Inputs'!$C$10</f>
        <v>0</v>
      </c>
      <c r="D16" s="532">
        <f ca="1">D13*'Base Inputs'!$C$10</f>
        <v>0</v>
      </c>
      <c r="E16" s="532">
        <f ca="1">E13*'Base Inputs'!$C$10</f>
        <v>0</v>
      </c>
      <c r="F16" s="532">
        <f ca="1">F13*'Base Inputs'!$C$10</f>
        <v>0</v>
      </c>
      <c r="G16" s="532">
        <f ca="1">G13*'Base Inputs'!$C$10</f>
        <v>0</v>
      </c>
      <c r="H16" s="533">
        <f t="shared" ca="1" si="1"/>
        <v>0</v>
      </c>
      <c r="I16" s="507"/>
      <c r="J16" s="665"/>
      <c r="K16" s="507"/>
      <c r="L16" s="507"/>
      <c r="M16" s="507"/>
      <c r="N16" s="507"/>
      <c r="O16" s="507"/>
      <c r="P16" s="507"/>
      <c r="Q16" s="507"/>
      <c r="R16" s="507"/>
      <c r="S16" s="507"/>
    </row>
    <row r="17" spans="2:17">
      <c r="B17" s="530" t="s">
        <v>102</v>
      </c>
      <c r="C17" s="532">
        <f ca="1">C14*'Base Inputs'!$C$10</f>
        <v>0</v>
      </c>
      <c r="D17" s="532">
        <f ca="1">D14*'Base Inputs'!$C$10</f>
        <v>0</v>
      </c>
      <c r="E17" s="532">
        <f ca="1">E14*'Base Inputs'!$C$10</f>
        <v>0</v>
      </c>
      <c r="F17" s="532">
        <f ca="1">F14*'Base Inputs'!$C$10</f>
        <v>0</v>
      </c>
      <c r="G17" s="532">
        <f ca="1">G14*'Base Inputs'!$C$10</f>
        <v>0</v>
      </c>
      <c r="H17" s="533">
        <f t="shared" ca="1" si="1"/>
        <v>0</v>
      </c>
      <c r="I17" s="507"/>
      <c r="J17" s="665"/>
      <c r="K17" s="507"/>
      <c r="L17" s="507"/>
      <c r="M17" s="507"/>
      <c r="N17" s="507"/>
      <c r="O17" s="507"/>
      <c r="P17" s="507"/>
      <c r="Q17" s="507"/>
    </row>
    <row r="18" spans="2:17">
      <c r="B18" s="166"/>
      <c r="C18" s="167"/>
      <c r="D18" s="167"/>
      <c r="E18" s="167"/>
      <c r="F18" s="507"/>
      <c r="G18" s="507"/>
      <c r="H18" s="507"/>
      <c r="I18" s="507"/>
      <c r="J18" s="665"/>
      <c r="K18" s="507"/>
      <c r="L18" s="507"/>
      <c r="M18" s="507"/>
      <c r="N18" s="507"/>
      <c r="O18" s="507"/>
      <c r="P18" s="507"/>
      <c r="Q18" s="507"/>
    </row>
    <row r="19" spans="2:17">
      <c r="B19" s="301" t="s">
        <v>246</v>
      </c>
      <c r="C19" s="91" t="s">
        <v>59</v>
      </c>
      <c r="D19" s="91" t="s">
        <v>208</v>
      </c>
      <c r="E19" s="91" t="s">
        <v>209</v>
      </c>
      <c r="F19" s="91" t="s">
        <v>210</v>
      </c>
      <c r="G19" s="91" t="s">
        <v>211</v>
      </c>
      <c r="H19" s="507"/>
      <c r="I19" s="70"/>
      <c r="J19" s="665"/>
      <c r="K19" s="5"/>
      <c r="L19" s="5"/>
      <c r="M19" s="5"/>
      <c r="N19" s="5"/>
      <c r="O19" s="5"/>
      <c r="P19" s="5"/>
      <c r="Q19" s="5"/>
    </row>
    <row r="20" spans="2:17">
      <c r="B20" s="2"/>
      <c r="C20" s="92">
        <f>'Base Inputs'!$C$13</f>
        <v>2024</v>
      </c>
      <c r="D20" s="92">
        <f>'Base Inputs'!$D$13</f>
        <v>2025</v>
      </c>
      <c r="E20" s="92">
        <f>'Base Inputs'!$E$13</f>
        <v>2026</v>
      </c>
      <c r="F20" s="92">
        <f>'Base Inputs'!$F$13</f>
        <v>2027</v>
      </c>
      <c r="G20" s="92">
        <f>'Base Inputs'!$G$13</f>
        <v>2028</v>
      </c>
      <c r="H20" s="92" t="s">
        <v>232</v>
      </c>
      <c r="I20" s="70"/>
      <c r="J20" s="665"/>
      <c r="K20" s="5"/>
      <c r="L20" s="5"/>
      <c r="M20" s="5"/>
      <c r="N20" s="5"/>
      <c r="O20" s="5"/>
      <c r="P20" s="5"/>
      <c r="Q20" s="5"/>
    </row>
    <row r="21" spans="2:17" ht="15.75" customHeight="1">
      <c r="B21" s="300" t="str">
        <f>B43</f>
        <v>Capacity Building</v>
      </c>
      <c r="C21" s="535">
        <f>SUMIFS($J$63:$J$139,E63:E139,"*Yes*",$B$63:$B$139,"*"&amp;$B$21&amp;"*")</f>
        <v>0</v>
      </c>
      <c r="D21" s="535">
        <f t="shared" ref="D21:G21" si="2">SUMIFS($J$63:$J$139,F63:F139,"*Yes*",$B$63:$B$139,"*"&amp;$B$21&amp;"*")</f>
        <v>0</v>
      </c>
      <c r="E21" s="535">
        <f t="shared" si="2"/>
        <v>0</v>
      </c>
      <c r="F21" s="535">
        <f t="shared" si="2"/>
        <v>0</v>
      </c>
      <c r="G21" s="535">
        <f t="shared" si="2"/>
        <v>0</v>
      </c>
      <c r="H21" s="102">
        <f t="shared" ref="H21:H36" si="3">SUM(C21:G21)</f>
        <v>0</v>
      </c>
      <c r="I21" s="70"/>
      <c r="J21" s="665"/>
      <c r="K21" s="5"/>
      <c r="L21" s="5"/>
      <c r="M21" s="5"/>
      <c r="N21" s="5"/>
      <c r="O21" s="5"/>
      <c r="P21" s="5"/>
      <c r="Q21" s="5"/>
    </row>
    <row r="22" spans="2:17" ht="15.75" customHeight="1">
      <c r="B22" s="300" t="str">
        <f t="shared" ref="B22:B35" si="4">B44</f>
        <v>Monitoring Analysis &amp; Reporting</v>
      </c>
      <c r="C22" s="535">
        <f>SUMIFS($J$63:$J$139,E63:E139,"*Yes*",$B$63:$B$139,"*"&amp;$B$22&amp;"*")</f>
        <v>0</v>
      </c>
      <c r="D22" s="535">
        <f t="shared" ref="D22:G22" si="5">SUMIFS($J$63:$J$139,F63:F139,"*Yes*",$B$63:$B$139,"*"&amp;$B$22&amp;"*")</f>
        <v>0</v>
      </c>
      <c r="E22" s="535">
        <f t="shared" si="5"/>
        <v>0</v>
      </c>
      <c r="F22" s="535">
        <f t="shared" si="5"/>
        <v>0</v>
      </c>
      <c r="G22" s="535">
        <f t="shared" si="5"/>
        <v>0</v>
      </c>
      <c r="H22" s="102">
        <f t="shared" si="3"/>
        <v>0</v>
      </c>
      <c r="I22" s="70"/>
      <c r="J22" s="665"/>
      <c r="K22" s="5"/>
      <c r="L22" s="5"/>
      <c r="M22" s="5"/>
      <c r="N22" s="5"/>
      <c r="O22" s="5"/>
      <c r="P22" s="5"/>
      <c r="Q22" s="5"/>
    </row>
    <row r="23" spans="2:17" ht="15.75" customHeight="1">
      <c r="B23" s="300">
        <f t="shared" si="4"/>
        <v>0</v>
      </c>
      <c r="C23" s="535">
        <f>SUMIFS($J$63:$J$139,E63:E139,"*Yes*",$B$63:$B$139,"*"&amp;$B$23&amp;"*")</f>
        <v>0</v>
      </c>
      <c r="D23" s="535">
        <f t="shared" ref="D23:G23" si="6">SUMIFS($J$63:$J$139,F63:F139,"*Yes*",$B$63:$B$139,"*"&amp;$B$23&amp;"*")</f>
        <v>0</v>
      </c>
      <c r="E23" s="535">
        <f t="shared" si="6"/>
        <v>0</v>
      </c>
      <c r="F23" s="535">
        <f t="shared" si="6"/>
        <v>0</v>
      </c>
      <c r="G23" s="535">
        <f t="shared" si="6"/>
        <v>0</v>
      </c>
      <c r="H23" s="102">
        <f t="shared" si="3"/>
        <v>0</v>
      </c>
      <c r="I23" s="70"/>
      <c r="J23" s="665"/>
      <c r="K23" s="5"/>
      <c r="L23" s="5"/>
      <c r="M23" s="5"/>
      <c r="N23" s="5"/>
      <c r="O23" s="5"/>
      <c r="P23" s="5"/>
      <c r="Q23" s="5"/>
    </row>
    <row r="24" spans="2:17" ht="15.75" customHeight="1">
      <c r="B24" s="300">
        <f t="shared" si="4"/>
        <v>0</v>
      </c>
      <c r="C24" s="535">
        <f>SUMIFS($J$63:$J$139,E63:E139,"*Yes*",$B$63:$B$139,"*"&amp;$B$24&amp;"*")</f>
        <v>0</v>
      </c>
      <c r="D24" s="535">
        <f t="shared" ref="D24:G24" si="7">SUMIFS($J$63:$J$139,F63:F139,"*Yes*",$B$63:$B$139,"*"&amp;$B$24&amp;"*")</f>
        <v>0</v>
      </c>
      <c r="E24" s="535">
        <f t="shared" si="7"/>
        <v>0</v>
      </c>
      <c r="F24" s="535">
        <f t="shared" si="7"/>
        <v>0</v>
      </c>
      <c r="G24" s="535">
        <f t="shared" si="7"/>
        <v>0</v>
      </c>
      <c r="H24" s="102">
        <f t="shared" si="3"/>
        <v>0</v>
      </c>
      <c r="I24" s="70"/>
      <c r="J24" s="665"/>
      <c r="K24" s="5"/>
      <c r="L24" s="5"/>
      <c r="M24" s="5"/>
      <c r="N24" s="5"/>
      <c r="O24" s="5"/>
      <c r="P24" s="5"/>
      <c r="Q24" s="5"/>
    </row>
    <row r="25" spans="2:17" ht="15.75" customHeight="1">
      <c r="B25" s="300">
        <f t="shared" si="4"/>
        <v>0</v>
      </c>
      <c r="C25" s="535">
        <f>SUMIFS($J$63:$J$139,E63:E139,"*Yes*",$B$63:$B$139,"*"&amp;$B$25&amp;"*")</f>
        <v>0</v>
      </c>
      <c r="D25" s="535">
        <f t="shared" ref="D25:G25" si="8">SUMIFS($J$63:$J$139,F63:F139,"*Yes*",$B$63:$B$139,"*"&amp;$B$25&amp;"*")</f>
        <v>0</v>
      </c>
      <c r="E25" s="535">
        <f t="shared" si="8"/>
        <v>0</v>
      </c>
      <c r="F25" s="535">
        <f t="shared" si="8"/>
        <v>0</v>
      </c>
      <c r="G25" s="535">
        <f t="shared" si="8"/>
        <v>0</v>
      </c>
      <c r="H25" s="102">
        <f t="shared" si="3"/>
        <v>0</v>
      </c>
      <c r="I25" s="70"/>
      <c r="J25" s="665"/>
      <c r="K25" s="5"/>
      <c r="L25" s="5"/>
      <c r="M25" s="5"/>
      <c r="N25" s="5"/>
      <c r="O25" s="5"/>
      <c r="P25" s="5"/>
      <c r="Q25" s="5"/>
    </row>
    <row r="26" spans="2:17" ht="15.75" customHeight="1">
      <c r="B26" s="300">
        <f t="shared" si="4"/>
        <v>0</v>
      </c>
      <c r="C26" s="535">
        <f>SUMIFS($J$63:$J$139,E63:E139,"*Yes*",$B$63:$B$139,"*"&amp;$B$26&amp;"*")</f>
        <v>0</v>
      </c>
      <c r="D26" s="535">
        <f t="shared" ref="D26:G26" si="9">SUMIFS($J$63:$J$139,F63:F139,"*Yes*",$B$63:$B$139,"*"&amp;$B$26&amp;"*")</f>
        <v>0</v>
      </c>
      <c r="E26" s="535">
        <f t="shared" si="9"/>
        <v>0</v>
      </c>
      <c r="F26" s="535">
        <f t="shared" si="9"/>
        <v>0</v>
      </c>
      <c r="G26" s="535">
        <f t="shared" si="9"/>
        <v>0</v>
      </c>
      <c r="H26" s="102">
        <f t="shared" si="3"/>
        <v>0</v>
      </c>
      <c r="I26" s="70"/>
      <c r="J26" s="665"/>
      <c r="K26" s="5"/>
      <c r="L26" s="5"/>
      <c r="M26" s="5"/>
      <c r="N26" s="5"/>
      <c r="O26" s="5"/>
      <c r="P26" s="5"/>
      <c r="Q26" s="5"/>
    </row>
    <row r="27" spans="2:17" ht="15.75" customHeight="1">
      <c r="B27" s="300">
        <f t="shared" si="4"/>
        <v>0</v>
      </c>
      <c r="C27" s="535">
        <f>SUMIFS($J$63:$J$139,E63:E139,"*Yes*",$B$63:$B$139,"*"&amp;$B$27&amp;"*")</f>
        <v>0</v>
      </c>
      <c r="D27" s="535">
        <f t="shared" ref="D27:G27" si="10">SUMIFS($J$63:$J$139,F63:F139,"*Yes*",$B$63:$B$139,"*"&amp;$B$27&amp;"*")</f>
        <v>0</v>
      </c>
      <c r="E27" s="535">
        <f t="shared" si="10"/>
        <v>0</v>
      </c>
      <c r="F27" s="535">
        <f t="shared" si="10"/>
        <v>0</v>
      </c>
      <c r="G27" s="535">
        <f t="shared" si="10"/>
        <v>0</v>
      </c>
      <c r="H27" s="102">
        <f t="shared" si="3"/>
        <v>0</v>
      </c>
      <c r="I27" s="70"/>
      <c r="J27" s="665"/>
      <c r="K27" s="5"/>
      <c r="L27" s="5"/>
      <c r="M27" s="5"/>
      <c r="N27" s="5"/>
      <c r="O27" s="5"/>
      <c r="P27" s="5"/>
      <c r="Q27" s="5"/>
    </row>
    <row r="28" spans="2:17" ht="15.75" customHeight="1">
      <c r="B28" s="300">
        <f t="shared" si="4"/>
        <v>0</v>
      </c>
      <c r="C28" s="535">
        <f>SUMIFS($J$63:$J$139,E63:E139,"*Yes*",$B$63:$B$139,"*"&amp;$B$28&amp;"*")</f>
        <v>0</v>
      </c>
      <c r="D28" s="535">
        <f t="shared" ref="D28:G28" si="11">SUMIFS($J$63:$J$139,F63:F139,"*Yes*",$B$63:$B$139,"*"&amp;$B$28&amp;"*")</f>
        <v>0</v>
      </c>
      <c r="E28" s="535">
        <f t="shared" si="11"/>
        <v>0</v>
      </c>
      <c r="F28" s="535">
        <f t="shared" si="11"/>
        <v>0</v>
      </c>
      <c r="G28" s="535">
        <f t="shared" si="11"/>
        <v>0</v>
      </c>
      <c r="H28" s="102">
        <f t="shared" si="3"/>
        <v>0</v>
      </c>
      <c r="I28" s="70"/>
      <c r="J28" s="665"/>
      <c r="K28" s="5"/>
      <c r="L28" s="5"/>
      <c r="M28" s="5"/>
      <c r="N28" s="5"/>
      <c r="O28" s="5"/>
      <c r="P28" s="5"/>
      <c r="Q28" s="5"/>
    </row>
    <row r="29" spans="2:17" ht="15.75" customHeight="1">
      <c r="B29" s="300">
        <f t="shared" si="4"/>
        <v>0</v>
      </c>
      <c r="C29" s="535">
        <f>SUMIFS($J$63:$J$139,E63:E139,"*Yes*",$B$63:$B$139,"*"&amp;$B$29&amp;"*")</f>
        <v>0</v>
      </c>
      <c r="D29" s="535">
        <f t="shared" ref="D29:G29" si="12">SUMIFS($J$63:$J$139,F63:F139,"*Yes*",$B$63:$B$139,"*"&amp;$B$29&amp;"*")</f>
        <v>0</v>
      </c>
      <c r="E29" s="535">
        <f t="shared" si="12"/>
        <v>0</v>
      </c>
      <c r="F29" s="535">
        <f t="shared" si="12"/>
        <v>0</v>
      </c>
      <c r="G29" s="535">
        <f t="shared" si="12"/>
        <v>0</v>
      </c>
      <c r="H29" s="102">
        <f t="shared" si="3"/>
        <v>0</v>
      </c>
      <c r="I29" s="70"/>
      <c r="J29" s="665"/>
      <c r="K29" s="5"/>
      <c r="L29" s="5"/>
      <c r="M29" s="5"/>
      <c r="N29" s="5"/>
      <c r="O29" s="5"/>
      <c r="P29" s="5"/>
      <c r="Q29" s="5"/>
    </row>
    <row r="30" spans="2:17" ht="15.75" customHeight="1">
      <c r="B30" s="300">
        <f t="shared" si="4"/>
        <v>0</v>
      </c>
      <c r="C30" s="535">
        <f>SUMIFS($J$63:$J$139,E63:E139,"*Yes*",$B$63:$B$139,"*"&amp;$B$30&amp;"*")</f>
        <v>0</v>
      </c>
      <c r="D30" s="535">
        <f t="shared" ref="D30:G30" si="13">SUMIFS($J$63:$J$139,F63:F139,"*Yes*",$B$63:$B$139,"*"&amp;$B$30&amp;"*")</f>
        <v>0</v>
      </c>
      <c r="E30" s="535">
        <f t="shared" si="13"/>
        <v>0</v>
      </c>
      <c r="F30" s="535">
        <f t="shared" si="13"/>
        <v>0</v>
      </c>
      <c r="G30" s="535">
        <f t="shared" si="13"/>
        <v>0</v>
      </c>
      <c r="H30" s="102">
        <f t="shared" si="3"/>
        <v>0</v>
      </c>
      <c r="I30" s="70"/>
      <c r="J30" s="665"/>
      <c r="K30" s="5"/>
      <c r="L30" s="5"/>
      <c r="M30" s="5"/>
      <c r="N30" s="5"/>
      <c r="O30" s="5"/>
      <c r="P30" s="5"/>
      <c r="Q30" s="5"/>
    </row>
    <row r="31" spans="2:17" ht="15.75" customHeight="1">
      <c r="B31" s="300">
        <f t="shared" si="4"/>
        <v>0</v>
      </c>
      <c r="C31" s="535">
        <f>SUMIFS($J$63:$J$139,E63:E139,"*Yes*",$B$63:$B$139,"*"&amp;$B$31&amp;"*")</f>
        <v>0</v>
      </c>
      <c r="D31" s="535">
        <f t="shared" ref="D31:G31" si="14">SUMIFS($J$63:$J$139,F63:F139,"*Yes*",$B$63:$B$139,"*"&amp;$B$31&amp;"*")</f>
        <v>0</v>
      </c>
      <c r="E31" s="535">
        <f t="shared" si="14"/>
        <v>0</v>
      </c>
      <c r="F31" s="535">
        <f t="shared" si="14"/>
        <v>0</v>
      </c>
      <c r="G31" s="535">
        <f t="shared" si="14"/>
        <v>0</v>
      </c>
      <c r="H31" s="102">
        <f t="shared" si="3"/>
        <v>0</v>
      </c>
      <c r="I31" s="70"/>
      <c r="J31" s="665"/>
      <c r="K31" s="5"/>
      <c r="L31" s="5"/>
      <c r="M31" s="5"/>
      <c r="N31" s="5"/>
      <c r="O31" s="5"/>
      <c r="P31" s="5"/>
      <c r="Q31" s="5"/>
    </row>
    <row r="32" spans="2:17" ht="15.75" customHeight="1">
      <c r="B32" s="300">
        <f t="shared" si="4"/>
        <v>0</v>
      </c>
      <c r="C32" s="535">
        <f>SUMIFS($J$63:$J$139,E63:E139,"*Yes*",$B$63:$B$139,"*"&amp;$B$32&amp;"*")</f>
        <v>0</v>
      </c>
      <c r="D32" s="535">
        <f t="shared" ref="D32:G32" si="15">SUMIFS($J$63:$J$139,F63:F139,"*Yes*",$B$63:$B$139,"*"&amp;$B$32&amp;"*")</f>
        <v>0</v>
      </c>
      <c r="E32" s="535">
        <f t="shared" si="15"/>
        <v>0</v>
      </c>
      <c r="F32" s="535">
        <f t="shared" si="15"/>
        <v>0</v>
      </c>
      <c r="G32" s="535">
        <f t="shared" si="15"/>
        <v>0</v>
      </c>
      <c r="H32" s="102">
        <f t="shared" si="3"/>
        <v>0</v>
      </c>
      <c r="I32" s="70"/>
      <c r="J32" s="665"/>
      <c r="K32" s="5"/>
      <c r="L32" s="5"/>
      <c r="M32" s="5"/>
      <c r="N32" s="5"/>
      <c r="O32" s="5"/>
      <c r="P32" s="5"/>
      <c r="Q32" s="5"/>
    </row>
    <row r="33" spans="2:18" ht="15.75" customHeight="1">
      <c r="B33" s="300">
        <f t="shared" si="4"/>
        <v>0</v>
      </c>
      <c r="C33" s="535">
        <f>SUMIFS($J$63:$J$139,E63:E139,"*Yes*",$B$63:$B$139,"*"&amp;$B$33&amp;"*")</f>
        <v>0</v>
      </c>
      <c r="D33" s="535">
        <f t="shared" ref="D33:G33" si="16">SUMIFS($J$63:$J$139,F63:F139,"*Yes*",$B$63:$B$139,"*"&amp;$B$33&amp;"*")</f>
        <v>0</v>
      </c>
      <c r="E33" s="535">
        <f t="shared" si="16"/>
        <v>0</v>
      </c>
      <c r="F33" s="535">
        <f t="shared" si="16"/>
        <v>0</v>
      </c>
      <c r="G33" s="535">
        <f t="shared" si="16"/>
        <v>0</v>
      </c>
      <c r="H33" s="102">
        <f t="shared" si="3"/>
        <v>0</v>
      </c>
      <c r="I33" s="70"/>
      <c r="J33" s="665"/>
      <c r="K33" s="5"/>
      <c r="L33" s="5"/>
      <c r="M33" s="5"/>
      <c r="N33" s="5"/>
      <c r="O33" s="5"/>
      <c r="P33" s="5"/>
      <c r="Q33" s="5"/>
      <c r="R33" s="507"/>
    </row>
    <row r="34" spans="2:18" ht="15.75" customHeight="1">
      <c r="B34" s="300">
        <f t="shared" si="4"/>
        <v>0</v>
      </c>
      <c r="C34" s="535">
        <f>SUMIFS($J$63:$J$139,E63:E139,"*Yes*",$B$63:$B$139,"*"&amp;$B$34&amp;"*")</f>
        <v>0</v>
      </c>
      <c r="D34" s="535">
        <f t="shared" ref="D34:G34" si="17">SUMIFS($J$63:$J$139,F63:F139,"*Yes*",$B$63:$B$139,"*"&amp;$B$34&amp;"*")</f>
        <v>0</v>
      </c>
      <c r="E34" s="535">
        <f t="shared" si="17"/>
        <v>0</v>
      </c>
      <c r="F34" s="535">
        <f t="shared" si="17"/>
        <v>0</v>
      </c>
      <c r="G34" s="535">
        <f t="shared" si="17"/>
        <v>0</v>
      </c>
      <c r="H34" s="102">
        <f t="shared" si="3"/>
        <v>0</v>
      </c>
      <c r="I34" s="70"/>
      <c r="J34" s="665"/>
      <c r="K34" s="5"/>
      <c r="L34" s="5"/>
      <c r="M34" s="5"/>
      <c r="N34" s="5"/>
      <c r="O34" s="5"/>
      <c r="P34" s="5"/>
      <c r="Q34" s="5"/>
      <c r="R34" s="507"/>
    </row>
    <row r="35" spans="2:18" ht="15.75" customHeight="1">
      <c r="B35" s="300">
        <f t="shared" si="4"/>
        <v>0</v>
      </c>
      <c r="C35" s="535">
        <f>SUMIFS($J$63:$J$139,E63:E139,"*Yes*",$B$63:$B$139,"*"&amp;$B$35&amp;"*")</f>
        <v>0</v>
      </c>
      <c r="D35" s="535">
        <f t="shared" ref="D35:G35" si="18">SUMIFS($J$63:$J$139,F63:F139,"*Yes*",$B$63:$B$139,"*"&amp;$B$35&amp;"*")</f>
        <v>0</v>
      </c>
      <c r="E35" s="535">
        <f t="shared" si="18"/>
        <v>0</v>
      </c>
      <c r="F35" s="535">
        <f t="shared" si="18"/>
        <v>0</v>
      </c>
      <c r="G35" s="535">
        <f t="shared" si="18"/>
        <v>0</v>
      </c>
      <c r="H35" s="102">
        <f t="shared" si="3"/>
        <v>0</v>
      </c>
      <c r="I35" s="70"/>
      <c r="J35" s="665"/>
      <c r="K35" s="5"/>
      <c r="L35" s="5"/>
      <c r="M35" s="5"/>
      <c r="N35" s="5"/>
      <c r="O35" s="5"/>
      <c r="P35" s="5"/>
      <c r="Q35" s="5"/>
      <c r="R35" s="507"/>
    </row>
    <row r="36" spans="2:18" ht="15.75" customHeight="1">
      <c r="B36" s="300" t="str">
        <f>B58</f>
        <v>Other Activities</v>
      </c>
      <c r="C36" s="535">
        <f>SUMIFS($J$63:$J$139,E63:E139,"*Yes*",$B$63:$B$139,"*"&amp;$B$36&amp;"*")</f>
        <v>0</v>
      </c>
      <c r="D36" s="535">
        <f t="shared" ref="D36:G36" si="19">SUMIFS($J$63:$J$139,F63:F139,"*Yes*",$B$63:$B$139,"*"&amp;$B$36&amp;"*")</f>
        <v>0</v>
      </c>
      <c r="E36" s="535">
        <f t="shared" si="19"/>
        <v>0</v>
      </c>
      <c r="F36" s="535">
        <f t="shared" si="19"/>
        <v>0</v>
      </c>
      <c r="G36" s="535">
        <f t="shared" si="19"/>
        <v>0</v>
      </c>
      <c r="H36" s="102">
        <f t="shared" si="3"/>
        <v>0</v>
      </c>
      <c r="I36" s="70"/>
      <c r="J36" s="665"/>
      <c r="K36" s="5"/>
      <c r="L36" s="5"/>
      <c r="M36" s="5"/>
      <c r="N36" s="5"/>
      <c r="O36" s="5"/>
      <c r="P36" s="5"/>
      <c r="Q36" s="5"/>
      <c r="R36" s="507"/>
    </row>
    <row r="37" spans="2:18">
      <c r="B37" s="166"/>
      <c r="C37" s="167"/>
      <c r="D37" s="167"/>
      <c r="E37" s="167"/>
      <c r="F37" s="507"/>
      <c r="G37" s="507"/>
      <c r="H37" s="507"/>
      <c r="I37" s="507"/>
      <c r="J37" s="507"/>
      <c r="K37" s="507"/>
      <c r="L37" s="507"/>
      <c r="M37" s="507"/>
      <c r="N37" s="507"/>
      <c r="O37" s="507"/>
      <c r="P37" s="507"/>
      <c r="Q37" s="507"/>
      <c r="R37" s="507"/>
    </row>
    <row r="38" spans="2:18" ht="21">
      <c r="B38" s="88" t="str">
        <f>B3&amp;" Cost Inputs"</f>
        <v>Monitoring  &amp; Evaluation Cost Inputs</v>
      </c>
      <c r="C38" s="84"/>
      <c r="D38" s="526"/>
      <c r="E38" s="85"/>
      <c r="F38" s="85"/>
      <c r="G38" s="85"/>
      <c r="H38" s="85"/>
      <c r="I38" s="85"/>
      <c r="J38" s="85"/>
      <c r="K38" s="507"/>
      <c r="L38" s="507"/>
      <c r="M38" s="507"/>
      <c r="N38" s="507"/>
      <c r="O38" s="507"/>
      <c r="P38" s="507"/>
      <c r="Q38" s="507"/>
      <c r="R38" s="507"/>
    </row>
    <row r="39" spans="2:18">
      <c r="B39" s="166"/>
      <c r="C39" s="167"/>
      <c r="D39" s="167"/>
      <c r="E39" s="167"/>
      <c r="F39" s="507"/>
      <c r="G39" s="507"/>
      <c r="H39" s="507"/>
      <c r="I39" s="507"/>
      <c r="J39" s="507"/>
      <c r="K39" s="507"/>
      <c r="L39" s="507"/>
      <c r="M39" s="507"/>
      <c r="N39" s="507"/>
      <c r="O39" s="507"/>
      <c r="P39" s="507"/>
      <c r="Q39" s="507"/>
      <c r="R39" s="507"/>
    </row>
    <row r="40" spans="2:18" ht="18" customHeight="1">
      <c r="B40" s="559" t="s">
        <v>367</v>
      </c>
      <c r="C40" s="170"/>
      <c r="D40" s="170"/>
      <c r="E40" s="527"/>
      <c r="F40" s="87"/>
      <c r="G40" s="87"/>
      <c r="H40" s="87"/>
      <c r="I40" s="5"/>
      <c r="J40" s="5"/>
      <c r="K40" s="5"/>
      <c r="L40" s="5"/>
      <c r="M40" s="5"/>
      <c r="N40" s="5"/>
      <c r="O40" s="5"/>
      <c r="P40" s="5"/>
      <c r="Q40" s="5"/>
      <c r="R40" s="507"/>
    </row>
    <row r="41" spans="2:18" ht="7" customHeight="1">
      <c r="B41" s="169"/>
      <c r="C41" s="170"/>
      <c r="D41" s="170"/>
      <c r="E41" s="524"/>
      <c r="F41" s="73"/>
      <c r="G41" s="73"/>
      <c r="H41" s="73"/>
      <c r="I41" s="73"/>
      <c r="J41" s="73"/>
      <c r="K41" s="73"/>
      <c r="L41" s="73"/>
      <c r="M41" s="73"/>
      <c r="N41" s="73"/>
      <c r="O41" s="73"/>
      <c r="P41" s="73"/>
      <c r="Q41" s="73"/>
      <c r="R41" s="61"/>
    </row>
    <row r="42" spans="2:18" s="64" customFormat="1" ht="13">
      <c r="B42" s="175" t="s">
        <v>242</v>
      </c>
      <c r="C42" s="171"/>
      <c r="D42" s="171"/>
      <c r="E42" s="63"/>
      <c r="F42" s="62"/>
      <c r="N42" s="62"/>
      <c r="O42" s="62"/>
      <c r="P42" s="62"/>
      <c r="Q42" s="62"/>
      <c r="R42" s="65"/>
    </row>
    <row r="43" spans="2:18" s="64" customFormat="1" ht="13">
      <c r="B43" s="176" t="s">
        <v>368</v>
      </c>
      <c r="C43" s="172"/>
      <c r="D43" s="172"/>
      <c r="F43" s="62"/>
      <c r="N43" s="62"/>
      <c r="O43" s="62"/>
      <c r="P43" s="62"/>
      <c r="Q43" s="62"/>
      <c r="R43" s="65"/>
    </row>
    <row r="44" spans="2:18" s="64" customFormat="1" ht="13">
      <c r="B44" s="176" t="s">
        <v>369</v>
      </c>
      <c r="C44" s="172"/>
      <c r="D44" s="172"/>
      <c r="E44" s="63"/>
      <c r="F44" s="62"/>
      <c r="N44" s="62"/>
      <c r="O44" s="62"/>
      <c r="P44" s="62"/>
      <c r="Q44" s="62"/>
      <c r="R44" s="65"/>
    </row>
    <row r="45" spans="2:18" s="64" customFormat="1" ht="13">
      <c r="B45" s="176"/>
      <c r="C45" s="173"/>
      <c r="D45" s="172"/>
      <c r="E45" s="63"/>
      <c r="F45" s="62"/>
      <c r="N45" s="62"/>
      <c r="O45" s="62"/>
      <c r="P45" s="62"/>
      <c r="Q45" s="62"/>
      <c r="R45" s="65"/>
    </row>
    <row r="46" spans="2:18" s="64" customFormat="1" ht="13">
      <c r="B46" s="176"/>
      <c r="C46" s="173"/>
      <c r="D46" s="172"/>
      <c r="E46" s="63"/>
      <c r="F46" s="62"/>
      <c r="N46" s="62"/>
      <c r="O46" s="62"/>
      <c r="P46" s="62"/>
      <c r="Q46" s="62"/>
      <c r="R46" s="65"/>
    </row>
    <row r="47" spans="2:18" s="64" customFormat="1" ht="13">
      <c r="B47" s="176"/>
      <c r="C47" s="173"/>
      <c r="D47" s="172"/>
      <c r="E47" s="63"/>
      <c r="F47" s="62"/>
      <c r="N47" s="62"/>
      <c r="O47" s="62"/>
      <c r="P47" s="62"/>
      <c r="Q47" s="62"/>
      <c r="R47" s="65"/>
    </row>
    <row r="48" spans="2:18" s="64" customFormat="1" ht="15" customHeight="1">
      <c r="B48" s="176"/>
      <c r="C48" s="173"/>
      <c r="D48" s="172"/>
      <c r="E48" s="63"/>
      <c r="F48" s="62"/>
      <c r="N48" s="62"/>
      <c r="O48" s="62"/>
      <c r="P48" s="62"/>
      <c r="Q48" s="62"/>
      <c r="R48" s="65"/>
    </row>
    <row r="49" spans="2:18" s="64" customFormat="1" ht="15" customHeight="1">
      <c r="B49" s="176"/>
      <c r="C49" s="173"/>
      <c r="D49" s="172"/>
      <c r="E49" s="63"/>
      <c r="F49" s="62"/>
      <c r="N49" s="62"/>
      <c r="O49" s="62"/>
      <c r="P49" s="62"/>
      <c r="Q49" s="62"/>
      <c r="R49" s="65"/>
    </row>
    <row r="50" spans="2:18" s="64" customFormat="1" ht="15" customHeight="1">
      <c r="B50" s="176"/>
      <c r="C50" s="173"/>
      <c r="D50" s="172"/>
      <c r="E50" s="63"/>
      <c r="F50" s="62"/>
      <c r="N50" s="62"/>
      <c r="O50" s="62"/>
      <c r="P50" s="62"/>
      <c r="Q50" s="62"/>
      <c r="R50" s="65"/>
    </row>
    <row r="51" spans="2:18" s="64" customFormat="1" ht="15" customHeight="1">
      <c r="B51" s="176"/>
      <c r="C51" s="173"/>
      <c r="D51" s="172"/>
      <c r="E51" s="63"/>
      <c r="F51" s="62"/>
      <c r="N51" s="62"/>
      <c r="O51" s="62"/>
      <c r="P51" s="62"/>
      <c r="Q51" s="62"/>
      <c r="R51" s="65"/>
    </row>
    <row r="52" spans="2:18" s="64" customFormat="1" ht="15" customHeight="1">
      <c r="B52" s="176"/>
      <c r="C52" s="173"/>
      <c r="D52" s="172"/>
      <c r="E52" s="63"/>
      <c r="F52" s="62"/>
      <c r="N52" s="62"/>
      <c r="O52" s="62"/>
      <c r="P52" s="62"/>
      <c r="Q52" s="62"/>
      <c r="R52" s="65"/>
    </row>
    <row r="53" spans="2:18" s="64" customFormat="1" ht="15" customHeight="1">
      <c r="B53" s="176"/>
      <c r="C53" s="173"/>
      <c r="D53" s="172"/>
      <c r="E53" s="63"/>
      <c r="F53" s="62"/>
      <c r="N53" s="62"/>
      <c r="O53" s="62"/>
      <c r="P53" s="62"/>
      <c r="Q53" s="62"/>
      <c r="R53" s="65"/>
    </row>
    <row r="54" spans="2:18" s="64" customFormat="1" ht="15" customHeight="1">
      <c r="B54" s="176"/>
      <c r="C54" s="173"/>
      <c r="D54" s="172"/>
      <c r="E54" s="63"/>
      <c r="F54" s="62"/>
      <c r="N54" s="62"/>
      <c r="O54" s="62"/>
      <c r="P54" s="62"/>
      <c r="Q54" s="62"/>
      <c r="R54" s="65"/>
    </row>
    <row r="55" spans="2:18" s="64" customFormat="1" ht="15" customHeight="1">
      <c r="B55" s="176"/>
      <c r="C55" s="173"/>
      <c r="D55" s="172"/>
      <c r="E55" s="63"/>
      <c r="F55" s="62"/>
      <c r="N55" s="62"/>
      <c r="O55" s="62"/>
      <c r="P55" s="62"/>
      <c r="Q55" s="62"/>
      <c r="R55" s="65"/>
    </row>
    <row r="56" spans="2:18" s="64" customFormat="1" ht="15" customHeight="1">
      <c r="B56" s="176"/>
      <c r="C56" s="173"/>
      <c r="D56" s="172"/>
      <c r="E56" s="63"/>
      <c r="F56" s="62"/>
      <c r="N56" s="62"/>
      <c r="O56" s="62"/>
      <c r="P56" s="62"/>
      <c r="Q56" s="62"/>
      <c r="R56" s="65"/>
    </row>
    <row r="57" spans="2:18" s="64" customFormat="1" ht="15" customHeight="1">
      <c r="B57" s="176"/>
      <c r="C57" s="173"/>
      <c r="D57" s="172"/>
      <c r="E57" s="63"/>
      <c r="F57" s="62"/>
      <c r="N57" s="62"/>
      <c r="O57" s="62"/>
      <c r="P57" s="62"/>
      <c r="Q57" s="62"/>
      <c r="R57" s="65"/>
    </row>
    <row r="58" spans="2:18" s="64" customFormat="1" ht="16" customHeight="1">
      <c r="B58" s="176" t="s">
        <v>239</v>
      </c>
      <c r="C58" s="386" t="s">
        <v>240</v>
      </c>
      <c r="D58" s="172"/>
      <c r="E58" s="63"/>
      <c r="F58" s="62"/>
      <c r="N58" s="62"/>
      <c r="O58" s="62"/>
      <c r="P58" s="62"/>
      <c r="Q58" s="62"/>
      <c r="R58" s="65"/>
    </row>
    <row r="59" spans="2:18" s="50" customFormat="1" ht="13">
      <c r="B59" s="49"/>
      <c r="E59" s="51"/>
      <c r="F59" s="62"/>
      <c r="G59" s="62"/>
      <c r="H59" s="62"/>
      <c r="I59" s="62"/>
      <c r="J59" s="62"/>
      <c r="K59" s="62"/>
      <c r="L59" s="62"/>
      <c r="M59" s="62"/>
      <c r="N59" s="62"/>
      <c r="O59" s="62"/>
      <c r="P59" s="62"/>
      <c r="Q59" s="62"/>
      <c r="R59" s="62"/>
    </row>
    <row r="60" spans="2:18" s="50" customFormat="1" ht="18.5">
      <c r="B60" s="157" t="s">
        <v>370</v>
      </c>
      <c r="D60" s="51"/>
      <c r="E60" s="62"/>
    </row>
    <row r="61" spans="2:18" ht="11.25" customHeight="1">
      <c r="B61" s="14"/>
      <c r="C61" s="507"/>
      <c r="D61" s="524"/>
      <c r="E61" s="68"/>
      <c r="F61" s="507"/>
      <c r="G61" s="507"/>
      <c r="H61" s="507"/>
      <c r="I61" s="507"/>
      <c r="J61" s="507"/>
      <c r="K61" s="507"/>
      <c r="L61" s="507"/>
      <c r="M61" s="507"/>
      <c r="N61" s="507"/>
      <c r="O61" s="507"/>
      <c r="P61" s="507"/>
      <c r="Q61" s="507"/>
      <c r="R61" s="507"/>
    </row>
    <row r="62" spans="2:18" s="67" customFormat="1" ht="32.9" customHeight="1">
      <c r="B62" s="66" t="s">
        <v>371</v>
      </c>
      <c r="C62" s="66" t="s">
        <v>243</v>
      </c>
      <c r="D62" s="66" t="s">
        <v>55</v>
      </c>
      <c r="E62" s="66" t="s">
        <v>59</v>
      </c>
      <c r="F62" s="66" t="s">
        <v>208</v>
      </c>
      <c r="G62" s="66" t="s">
        <v>209</v>
      </c>
      <c r="H62" s="66" t="s">
        <v>210</v>
      </c>
      <c r="I62" s="66" t="s">
        <v>211</v>
      </c>
      <c r="J62" s="66" t="str">
        <f>"Cost (USD)"</f>
        <v>Cost (USD)</v>
      </c>
    </row>
    <row r="63" spans="2:18">
      <c r="B63" s="178"/>
      <c r="C63" s="178"/>
      <c r="D63" s="72"/>
      <c r="E63" s="72"/>
      <c r="F63" s="72"/>
      <c r="G63" s="72"/>
      <c r="H63" s="72"/>
      <c r="I63" s="72"/>
      <c r="J63" s="267"/>
      <c r="K63" s="507"/>
      <c r="L63" s="507"/>
      <c r="M63" s="507"/>
      <c r="N63" s="507"/>
      <c r="O63" s="507"/>
      <c r="P63" s="507"/>
      <c r="Q63" s="507"/>
      <c r="R63" s="507"/>
    </row>
    <row r="64" spans="2:18">
      <c r="B64" s="178"/>
      <c r="C64" s="178"/>
      <c r="D64" s="72"/>
      <c r="E64" s="72"/>
      <c r="F64" s="72"/>
      <c r="G64" s="72"/>
      <c r="H64" s="72"/>
      <c r="I64" s="72"/>
      <c r="J64" s="267"/>
      <c r="K64" s="507"/>
      <c r="L64" s="507"/>
      <c r="M64" s="507"/>
      <c r="N64" s="507"/>
      <c r="O64" s="507"/>
      <c r="P64" s="507"/>
      <c r="Q64" s="507"/>
      <c r="R64" s="507"/>
    </row>
    <row r="65" spans="2:10">
      <c r="B65" s="178"/>
      <c r="C65" s="178"/>
      <c r="D65" s="72"/>
      <c r="E65" s="72"/>
      <c r="F65" s="72"/>
      <c r="G65" s="72"/>
      <c r="H65" s="72"/>
      <c r="I65" s="72"/>
      <c r="J65" s="267"/>
    </row>
    <row r="66" spans="2:10">
      <c r="B66" s="178"/>
      <c r="C66" s="178"/>
      <c r="D66" s="72"/>
      <c r="E66" s="72"/>
      <c r="F66" s="72"/>
      <c r="G66" s="72"/>
      <c r="H66" s="72"/>
      <c r="I66" s="72"/>
      <c r="J66" s="267"/>
    </row>
    <row r="67" spans="2:10">
      <c r="B67" s="178"/>
      <c r="C67" s="178"/>
      <c r="D67" s="72"/>
      <c r="E67" s="72"/>
      <c r="F67" s="72"/>
      <c r="G67" s="72"/>
      <c r="H67" s="72"/>
      <c r="I67" s="72"/>
      <c r="J67" s="267"/>
    </row>
    <row r="68" spans="2:10">
      <c r="B68" s="178"/>
      <c r="C68" s="178"/>
      <c r="D68" s="72"/>
      <c r="E68" s="72"/>
      <c r="F68" s="72"/>
      <c r="G68" s="72"/>
      <c r="H68" s="72"/>
      <c r="I68" s="72"/>
      <c r="J68" s="267"/>
    </row>
    <row r="69" spans="2:10">
      <c r="B69" s="178"/>
      <c r="C69" s="178"/>
      <c r="D69" s="72"/>
      <c r="E69" s="72"/>
      <c r="F69" s="72"/>
      <c r="G69" s="72"/>
      <c r="H69" s="72"/>
      <c r="I69" s="72"/>
      <c r="J69" s="267"/>
    </row>
    <row r="70" spans="2:10">
      <c r="B70" s="178"/>
      <c r="C70" s="178"/>
      <c r="D70" s="72"/>
      <c r="E70" s="72"/>
      <c r="F70" s="72"/>
      <c r="G70" s="72"/>
      <c r="H70" s="72"/>
      <c r="I70" s="72"/>
      <c r="J70" s="267"/>
    </row>
    <row r="71" spans="2:10">
      <c r="B71" s="178"/>
      <c r="C71" s="178"/>
      <c r="D71" s="72"/>
      <c r="E71" s="72"/>
      <c r="F71" s="72"/>
      <c r="G71" s="72"/>
      <c r="H71" s="72"/>
      <c r="I71" s="72"/>
      <c r="J71" s="267"/>
    </row>
    <row r="72" spans="2:10">
      <c r="B72" s="178"/>
      <c r="C72" s="178"/>
      <c r="D72" s="72"/>
      <c r="E72" s="72"/>
      <c r="F72" s="72"/>
      <c r="G72" s="72"/>
      <c r="H72" s="72"/>
      <c r="I72" s="72"/>
      <c r="J72" s="267"/>
    </row>
    <row r="73" spans="2:10">
      <c r="B73" s="178"/>
      <c r="C73" s="178"/>
      <c r="D73" s="72"/>
      <c r="E73" s="72"/>
      <c r="F73" s="72"/>
      <c r="G73" s="72"/>
      <c r="H73" s="72"/>
      <c r="I73" s="72"/>
      <c r="J73" s="267"/>
    </row>
    <row r="74" spans="2:10">
      <c r="B74" s="178"/>
      <c r="C74" s="178"/>
      <c r="D74" s="72"/>
      <c r="E74" s="72"/>
      <c r="F74" s="72"/>
      <c r="G74" s="72"/>
      <c r="H74" s="72"/>
      <c r="I74" s="72"/>
      <c r="J74" s="267"/>
    </row>
    <row r="75" spans="2:10">
      <c r="B75" s="178"/>
      <c r="C75" s="178"/>
      <c r="D75" s="72"/>
      <c r="E75" s="72"/>
      <c r="F75" s="72"/>
      <c r="G75" s="72"/>
      <c r="H75" s="72"/>
      <c r="I75" s="72"/>
      <c r="J75" s="267"/>
    </row>
    <row r="76" spans="2:10">
      <c r="B76" s="178"/>
      <c r="C76" s="178"/>
      <c r="D76" s="72"/>
      <c r="E76" s="72"/>
      <c r="F76" s="72"/>
      <c r="G76" s="72"/>
      <c r="H76" s="72"/>
      <c r="I76" s="72"/>
      <c r="J76" s="267"/>
    </row>
    <row r="77" spans="2:10">
      <c r="B77" s="178"/>
      <c r="C77" s="178"/>
      <c r="D77" s="72"/>
      <c r="E77" s="72"/>
      <c r="F77" s="72"/>
      <c r="G77" s="72"/>
      <c r="H77" s="72"/>
      <c r="I77" s="72"/>
      <c r="J77" s="267"/>
    </row>
    <row r="78" spans="2:10">
      <c r="B78" s="178"/>
      <c r="C78" s="178"/>
      <c r="D78" s="72"/>
      <c r="E78" s="72"/>
      <c r="F78" s="72"/>
      <c r="G78" s="72"/>
      <c r="H78" s="72"/>
      <c r="I78" s="72"/>
      <c r="J78" s="267"/>
    </row>
    <row r="79" spans="2:10">
      <c r="B79" s="178"/>
      <c r="C79" s="178"/>
      <c r="D79" s="72"/>
      <c r="E79" s="72"/>
      <c r="F79" s="72"/>
      <c r="G79" s="72"/>
      <c r="H79" s="72"/>
      <c r="I79" s="72"/>
      <c r="J79" s="267"/>
    </row>
    <row r="80" spans="2:10">
      <c r="B80" s="178"/>
      <c r="C80" s="178"/>
      <c r="D80" s="72"/>
      <c r="E80" s="72"/>
      <c r="F80" s="72"/>
      <c r="G80" s="72"/>
      <c r="H80" s="72"/>
      <c r="I80" s="72"/>
      <c r="J80" s="267"/>
    </row>
    <row r="81" spans="2:10">
      <c r="B81" s="178"/>
      <c r="C81" s="178"/>
      <c r="D81" s="72"/>
      <c r="E81" s="72"/>
      <c r="F81" s="72"/>
      <c r="G81" s="72"/>
      <c r="H81" s="72"/>
      <c r="I81" s="72"/>
      <c r="J81" s="267"/>
    </row>
    <row r="82" spans="2:10">
      <c r="B82" s="178"/>
      <c r="C82" s="178"/>
      <c r="D82" s="72"/>
      <c r="E82" s="72"/>
      <c r="F82" s="72"/>
      <c r="G82" s="72"/>
      <c r="H82" s="72"/>
      <c r="I82" s="72"/>
      <c r="J82" s="267"/>
    </row>
    <row r="83" spans="2:10">
      <c r="B83" s="178"/>
      <c r="C83" s="178"/>
      <c r="D83" s="72"/>
      <c r="E83" s="72"/>
      <c r="F83" s="72"/>
      <c r="G83" s="72"/>
      <c r="H83" s="72"/>
      <c r="I83" s="72"/>
      <c r="J83" s="267"/>
    </row>
    <row r="84" spans="2:10">
      <c r="B84" s="178"/>
      <c r="C84" s="178"/>
      <c r="D84" s="72"/>
      <c r="E84" s="72"/>
      <c r="F84" s="72"/>
      <c r="G84" s="72"/>
      <c r="H84" s="72"/>
      <c r="I84" s="72"/>
      <c r="J84" s="267"/>
    </row>
    <row r="85" spans="2:10">
      <c r="B85" s="178"/>
      <c r="C85" s="178"/>
      <c r="D85" s="72"/>
      <c r="E85" s="72"/>
      <c r="F85" s="72"/>
      <c r="G85" s="72"/>
      <c r="H85" s="72"/>
      <c r="I85" s="72"/>
      <c r="J85" s="267"/>
    </row>
    <row r="86" spans="2:10">
      <c r="B86" s="178"/>
      <c r="C86" s="178"/>
      <c r="D86" s="72"/>
      <c r="E86" s="72"/>
      <c r="F86" s="72"/>
      <c r="G86" s="72"/>
      <c r="H86" s="72"/>
      <c r="I86" s="72"/>
      <c r="J86" s="267"/>
    </row>
    <row r="87" spans="2:10">
      <c r="B87" s="178"/>
      <c r="C87" s="178"/>
      <c r="D87" s="72"/>
      <c r="E87" s="72"/>
      <c r="F87" s="72"/>
      <c r="G87" s="72"/>
      <c r="H87" s="72"/>
      <c r="I87" s="72"/>
      <c r="J87" s="267"/>
    </row>
    <row r="88" spans="2:10">
      <c r="B88" s="178"/>
      <c r="C88" s="178"/>
      <c r="D88" s="72"/>
      <c r="E88" s="72"/>
      <c r="F88" s="72"/>
      <c r="G88" s="72"/>
      <c r="H88" s="72"/>
      <c r="I88" s="72"/>
      <c r="J88" s="267"/>
    </row>
    <row r="89" spans="2:10">
      <c r="B89" s="178"/>
      <c r="C89" s="178"/>
      <c r="D89" s="72"/>
      <c r="E89" s="72"/>
      <c r="F89" s="72"/>
      <c r="G89" s="72"/>
      <c r="H89" s="72"/>
      <c r="I89" s="72"/>
      <c r="J89" s="267"/>
    </row>
    <row r="90" spans="2:10">
      <c r="B90" s="178"/>
      <c r="C90" s="178"/>
      <c r="D90" s="72"/>
      <c r="E90" s="72"/>
      <c r="F90" s="72"/>
      <c r="G90" s="72"/>
      <c r="H90" s="72"/>
      <c r="I90" s="72"/>
      <c r="J90" s="267"/>
    </row>
    <row r="91" spans="2:10">
      <c r="B91" s="178"/>
      <c r="C91" s="178"/>
      <c r="D91" s="72"/>
      <c r="E91" s="72"/>
      <c r="F91" s="72"/>
      <c r="G91" s="72"/>
      <c r="H91" s="72"/>
      <c r="I91" s="72"/>
      <c r="J91" s="267"/>
    </row>
    <row r="92" spans="2:10">
      <c r="B92" s="178"/>
      <c r="C92" s="178"/>
      <c r="D92" s="72"/>
      <c r="E92" s="72"/>
      <c r="F92" s="72"/>
      <c r="G92" s="72"/>
      <c r="H92" s="72"/>
      <c r="I92" s="72"/>
      <c r="J92" s="267"/>
    </row>
    <row r="93" spans="2:10">
      <c r="B93" s="178"/>
      <c r="C93" s="178"/>
      <c r="D93" s="72"/>
      <c r="E93" s="72"/>
      <c r="F93" s="72"/>
      <c r="G93" s="72"/>
      <c r="H93" s="72"/>
      <c r="I93" s="72"/>
      <c r="J93" s="267"/>
    </row>
    <row r="94" spans="2:10">
      <c r="B94" s="178"/>
      <c r="C94" s="178"/>
      <c r="D94" s="72"/>
      <c r="E94" s="72"/>
      <c r="F94" s="72"/>
      <c r="G94" s="72"/>
      <c r="H94" s="72"/>
      <c r="I94" s="72"/>
      <c r="J94" s="267"/>
    </row>
    <row r="95" spans="2:10">
      <c r="B95" s="178"/>
      <c r="C95" s="178"/>
      <c r="D95" s="72"/>
      <c r="E95" s="72"/>
      <c r="F95" s="72"/>
      <c r="G95" s="72"/>
      <c r="H95" s="72"/>
      <c r="I95" s="72"/>
      <c r="J95" s="267"/>
    </row>
    <row r="96" spans="2:10">
      <c r="B96" s="178"/>
      <c r="C96" s="178"/>
      <c r="D96" s="72"/>
      <c r="E96" s="72"/>
      <c r="F96" s="72"/>
      <c r="G96" s="72"/>
      <c r="H96" s="72"/>
      <c r="I96" s="72"/>
      <c r="J96" s="267"/>
    </row>
    <row r="97" spans="2:10">
      <c r="B97" s="178"/>
      <c r="C97" s="178"/>
      <c r="D97" s="72"/>
      <c r="E97" s="72"/>
      <c r="F97" s="72"/>
      <c r="G97" s="72"/>
      <c r="H97" s="72"/>
      <c r="I97" s="72"/>
      <c r="J97" s="267"/>
    </row>
    <row r="98" spans="2:10">
      <c r="B98" s="178"/>
      <c r="C98" s="178"/>
      <c r="D98" s="72"/>
      <c r="E98" s="72"/>
      <c r="F98" s="72"/>
      <c r="G98" s="72"/>
      <c r="H98" s="72"/>
      <c r="I98" s="72"/>
      <c r="J98" s="267"/>
    </row>
    <row r="99" spans="2:10">
      <c r="B99" s="178"/>
      <c r="C99" s="178"/>
      <c r="D99" s="72"/>
      <c r="E99" s="72"/>
      <c r="F99" s="72"/>
      <c r="G99" s="72"/>
      <c r="H99" s="72"/>
      <c r="I99" s="72"/>
      <c r="J99" s="267"/>
    </row>
    <row r="100" spans="2:10">
      <c r="B100" s="178"/>
      <c r="C100" s="178"/>
      <c r="D100" s="72"/>
      <c r="E100" s="72"/>
      <c r="F100" s="72"/>
      <c r="G100" s="72"/>
      <c r="H100" s="72"/>
      <c r="I100" s="72"/>
      <c r="J100" s="267"/>
    </row>
    <row r="101" spans="2:10">
      <c r="B101" s="178"/>
      <c r="C101" s="178"/>
      <c r="D101" s="72"/>
      <c r="E101" s="72"/>
      <c r="F101" s="72"/>
      <c r="G101" s="72"/>
      <c r="H101" s="72"/>
      <c r="I101" s="72"/>
      <c r="J101" s="267"/>
    </row>
    <row r="102" spans="2:10">
      <c r="B102" s="178"/>
      <c r="C102" s="178"/>
      <c r="D102" s="72"/>
      <c r="E102" s="72"/>
      <c r="F102" s="72"/>
      <c r="G102" s="72"/>
      <c r="H102" s="72"/>
      <c r="I102" s="72"/>
      <c r="J102" s="267"/>
    </row>
    <row r="103" spans="2:10">
      <c r="B103" s="178"/>
      <c r="C103" s="178"/>
      <c r="D103" s="72"/>
      <c r="E103" s="72"/>
      <c r="F103" s="72"/>
      <c r="G103" s="72"/>
      <c r="H103" s="72"/>
      <c r="I103" s="72"/>
      <c r="J103" s="267"/>
    </row>
    <row r="104" spans="2:10">
      <c r="B104" s="178"/>
      <c r="C104" s="178"/>
      <c r="D104" s="72"/>
      <c r="E104" s="72"/>
      <c r="F104" s="72"/>
      <c r="G104" s="72"/>
      <c r="H104" s="72"/>
      <c r="I104" s="72"/>
      <c r="J104" s="267"/>
    </row>
    <row r="105" spans="2:10">
      <c r="B105" s="178"/>
      <c r="C105" s="178"/>
      <c r="D105" s="72"/>
      <c r="E105" s="72"/>
      <c r="F105" s="72"/>
      <c r="G105" s="72"/>
      <c r="H105" s="72"/>
      <c r="I105" s="72"/>
      <c r="J105" s="267"/>
    </row>
    <row r="106" spans="2:10">
      <c r="B106" s="178"/>
      <c r="C106" s="178"/>
      <c r="D106" s="72"/>
      <c r="E106" s="72"/>
      <c r="F106" s="72"/>
      <c r="G106" s="72"/>
      <c r="H106" s="72"/>
      <c r="I106" s="72"/>
      <c r="J106" s="267"/>
    </row>
    <row r="107" spans="2:10">
      <c r="B107" s="178"/>
      <c r="C107" s="178"/>
      <c r="D107" s="72"/>
      <c r="E107" s="72"/>
      <c r="F107" s="72"/>
      <c r="G107" s="72"/>
      <c r="H107" s="72"/>
      <c r="I107" s="72"/>
      <c r="J107" s="267"/>
    </row>
    <row r="108" spans="2:10">
      <c r="B108" s="178"/>
      <c r="C108" s="178"/>
      <c r="D108" s="72"/>
      <c r="E108" s="72"/>
      <c r="F108" s="72"/>
      <c r="G108" s="72"/>
      <c r="H108" s="72"/>
      <c r="I108" s="72"/>
      <c r="J108" s="267"/>
    </row>
    <row r="109" spans="2:10">
      <c r="B109" s="178"/>
      <c r="C109" s="178"/>
      <c r="D109" s="72"/>
      <c r="E109" s="72"/>
      <c r="F109" s="72"/>
      <c r="G109" s="72"/>
      <c r="H109" s="72"/>
      <c r="I109" s="72"/>
      <c r="J109" s="267"/>
    </row>
    <row r="110" spans="2:10">
      <c r="B110" s="178"/>
      <c r="C110" s="178"/>
      <c r="D110" s="72"/>
      <c r="E110" s="72"/>
      <c r="F110" s="72"/>
      <c r="G110" s="72"/>
      <c r="H110" s="72"/>
      <c r="I110" s="72"/>
      <c r="J110" s="267"/>
    </row>
    <row r="111" spans="2:10">
      <c r="B111" s="178"/>
      <c r="C111" s="178"/>
      <c r="D111" s="72"/>
      <c r="E111" s="72"/>
      <c r="F111" s="72"/>
      <c r="G111" s="72"/>
      <c r="H111" s="72"/>
      <c r="I111" s="72"/>
      <c r="J111" s="267"/>
    </row>
    <row r="112" spans="2:10">
      <c r="B112" s="178"/>
      <c r="C112" s="178"/>
      <c r="D112" s="72"/>
      <c r="E112" s="72"/>
      <c r="F112" s="72"/>
      <c r="G112" s="72"/>
      <c r="H112" s="72"/>
      <c r="I112" s="72"/>
      <c r="J112" s="267"/>
    </row>
    <row r="113" spans="2:10">
      <c r="B113" s="178"/>
      <c r="C113" s="178"/>
      <c r="D113" s="72"/>
      <c r="E113" s="72"/>
      <c r="F113" s="72"/>
      <c r="G113" s="72"/>
      <c r="H113" s="72"/>
      <c r="I113" s="72"/>
      <c r="J113" s="267"/>
    </row>
    <row r="114" spans="2:10">
      <c r="B114" s="178"/>
      <c r="C114" s="178"/>
      <c r="D114" s="72"/>
      <c r="E114" s="72"/>
      <c r="F114" s="72"/>
      <c r="G114" s="72"/>
      <c r="H114" s="72"/>
      <c r="I114" s="72"/>
      <c r="J114" s="267"/>
    </row>
    <row r="115" spans="2:10">
      <c r="B115" s="178"/>
      <c r="C115" s="178"/>
      <c r="D115" s="72"/>
      <c r="E115" s="72"/>
      <c r="F115" s="72"/>
      <c r="G115" s="72"/>
      <c r="H115" s="72"/>
      <c r="I115" s="72"/>
      <c r="J115" s="267"/>
    </row>
    <row r="116" spans="2:10">
      <c r="B116" s="178"/>
      <c r="C116" s="178"/>
      <c r="D116" s="72"/>
      <c r="E116" s="72"/>
      <c r="F116" s="72"/>
      <c r="G116" s="72"/>
      <c r="H116" s="72"/>
      <c r="I116" s="72"/>
      <c r="J116" s="267"/>
    </row>
    <row r="117" spans="2:10">
      <c r="B117" s="178"/>
      <c r="C117" s="178"/>
      <c r="D117" s="72"/>
      <c r="E117" s="72"/>
      <c r="F117" s="72"/>
      <c r="G117" s="72"/>
      <c r="H117" s="72"/>
      <c r="I117" s="72"/>
      <c r="J117" s="267"/>
    </row>
    <row r="118" spans="2:10">
      <c r="B118" s="178"/>
      <c r="C118" s="178"/>
      <c r="D118" s="72"/>
      <c r="E118" s="72"/>
      <c r="F118" s="72"/>
      <c r="G118" s="72"/>
      <c r="H118" s="72"/>
      <c r="I118" s="72"/>
      <c r="J118" s="267"/>
    </row>
    <row r="119" spans="2:10">
      <c r="B119" s="178"/>
      <c r="C119" s="178"/>
      <c r="D119" s="72"/>
      <c r="E119" s="72"/>
      <c r="F119" s="72"/>
      <c r="G119" s="72"/>
      <c r="H119" s="72"/>
      <c r="I119" s="72"/>
      <c r="J119" s="267"/>
    </row>
    <row r="120" spans="2:10">
      <c r="B120" s="178"/>
      <c r="C120" s="178"/>
      <c r="D120" s="72"/>
      <c r="E120" s="72"/>
      <c r="F120" s="72"/>
      <c r="G120" s="72"/>
      <c r="H120" s="72"/>
      <c r="I120" s="72"/>
      <c r="J120" s="267"/>
    </row>
    <row r="121" spans="2:10">
      <c r="B121" s="178"/>
      <c r="C121" s="178"/>
      <c r="D121" s="72"/>
      <c r="E121" s="72"/>
      <c r="F121" s="72"/>
      <c r="G121" s="72"/>
      <c r="H121" s="72"/>
      <c r="I121" s="72"/>
      <c r="J121" s="267"/>
    </row>
    <row r="122" spans="2:10">
      <c r="B122" s="178"/>
      <c r="C122" s="178"/>
      <c r="D122" s="72"/>
      <c r="E122" s="72"/>
      <c r="F122" s="72"/>
      <c r="G122" s="72"/>
      <c r="H122" s="72"/>
      <c r="I122" s="72"/>
      <c r="J122" s="267"/>
    </row>
    <row r="123" spans="2:10">
      <c r="B123" s="178"/>
      <c r="C123" s="178"/>
      <c r="D123" s="72"/>
      <c r="E123" s="72"/>
      <c r="F123" s="72"/>
      <c r="G123" s="72"/>
      <c r="H123" s="72"/>
      <c r="I123" s="72"/>
      <c r="J123" s="267"/>
    </row>
    <row r="124" spans="2:10">
      <c r="B124" s="178"/>
      <c r="C124" s="178"/>
      <c r="D124" s="72"/>
      <c r="E124" s="72"/>
      <c r="F124" s="72"/>
      <c r="G124" s="72"/>
      <c r="H124" s="72"/>
      <c r="I124" s="72"/>
      <c r="J124" s="267"/>
    </row>
    <row r="125" spans="2:10">
      <c r="B125" s="178"/>
      <c r="C125" s="178"/>
      <c r="D125" s="72"/>
      <c r="E125" s="72"/>
      <c r="F125" s="72"/>
      <c r="G125" s="72"/>
      <c r="H125" s="72"/>
      <c r="I125" s="72"/>
      <c r="J125" s="267"/>
    </row>
    <row r="126" spans="2:10">
      <c r="B126" s="178"/>
      <c r="C126" s="178"/>
      <c r="D126" s="72"/>
      <c r="E126" s="72"/>
      <c r="F126" s="72"/>
      <c r="G126" s="72"/>
      <c r="H126" s="72"/>
      <c r="I126" s="72"/>
      <c r="J126" s="267"/>
    </row>
    <row r="127" spans="2:10">
      <c r="B127" s="178"/>
      <c r="C127" s="178"/>
      <c r="D127" s="72"/>
      <c r="E127" s="72"/>
      <c r="F127" s="72"/>
      <c r="G127" s="72"/>
      <c r="H127" s="72"/>
      <c r="I127" s="72"/>
      <c r="J127" s="267"/>
    </row>
    <row r="128" spans="2:10">
      <c r="B128" s="178"/>
      <c r="C128" s="178"/>
      <c r="D128" s="72"/>
      <c r="E128" s="72"/>
      <c r="F128" s="72"/>
      <c r="G128" s="72"/>
      <c r="H128" s="72"/>
      <c r="I128" s="72"/>
      <c r="J128" s="267"/>
    </row>
    <row r="129" spans="2:10">
      <c r="B129" s="178"/>
      <c r="C129" s="178"/>
      <c r="D129" s="72"/>
      <c r="E129" s="72"/>
      <c r="F129" s="72"/>
      <c r="G129" s="72"/>
      <c r="H129" s="72"/>
      <c r="I129" s="72"/>
      <c r="J129" s="267"/>
    </row>
    <row r="130" spans="2:10">
      <c r="B130" s="178"/>
      <c r="C130" s="178"/>
      <c r="D130" s="72"/>
      <c r="E130" s="72"/>
      <c r="F130" s="72"/>
      <c r="G130" s="72"/>
      <c r="H130" s="72"/>
      <c r="I130" s="72"/>
      <c r="J130" s="267"/>
    </row>
    <row r="131" spans="2:10">
      <c r="B131" s="178"/>
      <c r="C131" s="178"/>
      <c r="D131" s="72"/>
      <c r="E131" s="72"/>
      <c r="F131" s="72"/>
      <c r="G131" s="72"/>
      <c r="H131" s="72"/>
      <c r="I131" s="72"/>
      <c r="J131" s="267"/>
    </row>
    <row r="132" spans="2:10">
      <c r="B132" s="178"/>
      <c r="C132" s="178"/>
      <c r="D132" s="72"/>
      <c r="E132" s="72"/>
      <c r="F132" s="72"/>
      <c r="G132" s="72"/>
      <c r="H132" s="72"/>
      <c r="I132" s="72"/>
      <c r="J132" s="267"/>
    </row>
    <row r="133" spans="2:10">
      <c r="B133" s="178"/>
      <c r="C133" s="178"/>
      <c r="D133" s="72"/>
      <c r="E133" s="72"/>
      <c r="F133" s="72"/>
      <c r="G133" s="72"/>
      <c r="H133" s="72"/>
      <c r="I133" s="72"/>
      <c r="J133" s="267"/>
    </row>
    <row r="134" spans="2:10">
      <c r="B134" s="178"/>
      <c r="C134" s="178"/>
      <c r="D134" s="72"/>
      <c r="E134" s="72"/>
      <c r="F134" s="72"/>
      <c r="G134" s="72"/>
      <c r="H134" s="72"/>
      <c r="I134" s="72"/>
      <c r="J134" s="267"/>
    </row>
    <row r="135" spans="2:10">
      <c r="B135" s="178"/>
      <c r="C135" s="178"/>
      <c r="D135" s="72"/>
      <c r="E135" s="72"/>
      <c r="F135" s="72"/>
      <c r="G135" s="72"/>
      <c r="H135" s="72"/>
      <c r="I135" s="72"/>
      <c r="J135" s="267"/>
    </row>
    <row r="136" spans="2:10">
      <c r="B136" s="178"/>
      <c r="C136" s="178"/>
      <c r="D136" s="72"/>
      <c r="E136" s="72"/>
      <c r="F136" s="72"/>
      <c r="G136" s="72"/>
      <c r="H136" s="72"/>
      <c r="I136" s="72"/>
      <c r="J136" s="267"/>
    </row>
    <row r="137" spans="2:10">
      <c r="B137" s="178"/>
      <c r="C137" s="178"/>
      <c r="D137" s="72"/>
      <c r="E137" s="72"/>
      <c r="F137" s="72"/>
      <c r="G137" s="72"/>
      <c r="H137" s="72"/>
      <c r="I137" s="72"/>
      <c r="J137" s="267"/>
    </row>
    <row r="138" spans="2:10">
      <c r="B138" s="178"/>
      <c r="C138" s="178"/>
      <c r="D138" s="72"/>
      <c r="E138" s="72"/>
      <c r="F138" s="72"/>
      <c r="G138" s="72"/>
      <c r="H138" s="72"/>
      <c r="I138" s="72"/>
      <c r="J138" s="267"/>
    </row>
    <row r="139" spans="2:10">
      <c r="B139" s="536"/>
      <c r="C139" s="536"/>
      <c r="D139" s="507"/>
      <c r="F139" s="507"/>
      <c r="G139" s="507"/>
      <c r="H139" s="507"/>
      <c r="I139" s="507"/>
      <c r="J139" s="507"/>
    </row>
    <row r="140" spans="2:10">
      <c r="B140" s="536"/>
      <c r="C140" s="536"/>
      <c r="D140" s="507"/>
      <c r="F140" s="507"/>
      <c r="G140" s="507"/>
      <c r="H140" s="507"/>
      <c r="I140" s="507"/>
      <c r="J140" s="507"/>
    </row>
  </sheetData>
  <sheetProtection selectLockedCells="1"/>
  <mergeCells count="1">
    <mergeCell ref="J12:J36"/>
  </mergeCells>
  <phoneticPr fontId="18" type="noConversion"/>
  <dataValidations count="3">
    <dataValidation type="list" allowBlank="1" showInputMessage="1" showErrorMessage="1" sqref="D63:D138" xr:uid="{B363EB4F-DB81-49C3-B86D-CF8BBDC82543}">
      <formula1>"Introduction/Transition, Ongoing"</formula1>
    </dataValidation>
    <dataValidation type="list" allowBlank="1" showInputMessage="1" showErrorMessage="1" sqref="E63:I138" xr:uid="{33F973AF-1877-4A6D-A1C6-1682EAEA53EF}">
      <formula1>"Yes, No"</formula1>
    </dataValidation>
    <dataValidation type="list" allowBlank="1" showInputMessage="1" showErrorMessage="1" sqref="B63:B138" xr:uid="{612FA3D5-D215-45B3-BEB0-4CB2721805E8}">
      <formula1>$B$43:$B$58</formula1>
    </dataValidation>
  </dataValidations>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DEC6-5F51-4139-B972-5DD758D18DE7}">
  <sheetPr>
    <tabColor theme="8" tint="0.59999389629810485"/>
  </sheetPr>
  <dimension ref="B2:H46"/>
  <sheetViews>
    <sheetView showGridLines="0" topLeftCell="A15" zoomScale="110" zoomScaleNormal="110" workbookViewId="0">
      <selection activeCell="B42" sqref="B42:B45"/>
    </sheetView>
  </sheetViews>
  <sheetFormatPr defaultColWidth="8.81640625" defaultRowHeight="16"/>
  <cols>
    <col min="1" max="1" width="2.54296875" style="1" customWidth="1"/>
    <col min="2" max="2" width="24.453125" style="1" customWidth="1"/>
    <col min="3" max="3" width="31.453125" style="1" customWidth="1"/>
    <col min="4" max="8" width="14.81640625" style="164" customWidth="1"/>
    <col min="9" max="9" width="4.453125" style="1" customWidth="1"/>
    <col min="10" max="10" width="72" style="1" customWidth="1"/>
    <col min="11" max="16384" width="8.81640625" style="1"/>
  </cols>
  <sheetData>
    <row r="2" spans="2:8">
      <c r="B2" s="2" t="str">
        <f>'Base Inputs'!$B$2</f>
        <v>Ethiopia - MMS Introduction &amp; Scale-up Costing</v>
      </c>
      <c r="C2" s="507"/>
      <c r="D2" s="569"/>
      <c r="E2" s="306" t="s">
        <v>121</v>
      </c>
      <c r="F2" s="307" t="s">
        <v>122</v>
      </c>
      <c r="G2" s="308" t="s">
        <v>197</v>
      </c>
      <c r="H2" s="569"/>
    </row>
    <row r="3" spans="2:8" ht="23.5">
      <c r="B3" s="3" t="s">
        <v>372</v>
      </c>
      <c r="C3" s="507"/>
      <c r="D3" s="569"/>
      <c r="E3" s="569"/>
      <c r="F3" s="569"/>
      <c r="G3" s="569"/>
      <c r="H3" s="569"/>
    </row>
    <row r="4" spans="2:8">
      <c r="B4" s="387" t="s">
        <v>373</v>
      </c>
      <c r="C4" s="507"/>
      <c r="D4" s="569"/>
      <c r="E4" s="569"/>
      <c r="F4" s="569"/>
      <c r="G4" s="569"/>
      <c r="H4" s="569"/>
    </row>
    <row r="6" spans="2:8" ht="18.5">
      <c r="B6" s="389" t="s">
        <v>374</v>
      </c>
      <c r="C6" s="506"/>
      <c r="D6" s="569"/>
      <c r="E6" s="569"/>
      <c r="F6" s="569"/>
      <c r="G6" s="569"/>
      <c r="H6" s="569"/>
    </row>
    <row r="7" spans="2:8" ht="17">
      <c r="B7" s="174"/>
      <c r="C7" s="506"/>
      <c r="D7" s="569"/>
      <c r="E7" s="569"/>
      <c r="F7" s="569"/>
      <c r="G7" s="569"/>
      <c r="H7" s="569"/>
    </row>
    <row r="8" spans="2:8">
      <c r="B8" s="507"/>
      <c r="C8" s="507"/>
      <c r="D8" s="570" t="s">
        <v>59</v>
      </c>
      <c r="E8" s="570" t="s">
        <v>208</v>
      </c>
      <c r="F8" s="570" t="s">
        <v>209</v>
      </c>
      <c r="G8" s="570" t="s">
        <v>210</v>
      </c>
      <c r="H8" s="570" t="s">
        <v>211</v>
      </c>
    </row>
    <row r="9" spans="2:8">
      <c r="B9" s="311" t="s">
        <v>375</v>
      </c>
      <c r="C9" s="311" t="s">
        <v>376</v>
      </c>
      <c r="D9" s="343">
        <f>'Base Inputs'!$C$13</f>
        <v>2024</v>
      </c>
      <c r="E9" s="343">
        <f>'Base Inputs'!$D$13</f>
        <v>2025</v>
      </c>
      <c r="F9" s="343">
        <f>'Base Inputs'!$E$13</f>
        <v>2026</v>
      </c>
      <c r="G9" s="343">
        <f>'Base Inputs'!$F$13</f>
        <v>2027</v>
      </c>
      <c r="H9" s="343">
        <f>'Base Inputs'!$G$13</f>
        <v>2028</v>
      </c>
    </row>
    <row r="10" spans="2:8">
      <c r="B10" s="672" t="s">
        <v>20</v>
      </c>
      <c r="C10" s="571"/>
      <c r="D10" s="572"/>
      <c r="E10" s="573"/>
      <c r="F10" s="573"/>
      <c r="G10" s="573"/>
      <c r="H10" s="574"/>
    </row>
    <row r="11" spans="2:8">
      <c r="B11" s="673"/>
      <c r="C11" s="575"/>
      <c r="D11" s="576"/>
      <c r="E11" s="577"/>
      <c r="F11" s="577"/>
      <c r="G11" s="577"/>
      <c r="H11" s="578"/>
    </row>
    <row r="12" spans="2:8">
      <c r="B12" s="673"/>
      <c r="C12" s="575"/>
      <c r="D12" s="576"/>
      <c r="E12" s="577"/>
      <c r="F12" s="577"/>
      <c r="G12" s="577"/>
      <c r="H12" s="578"/>
    </row>
    <row r="13" spans="2:8">
      <c r="B13" s="674"/>
      <c r="C13" s="579"/>
      <c r="D13" s="580"/>
      <c r="E13" s="581"/>
      <c r="F13" s="581"/>
      <c r="G13" s="581"/>
      <c r="H13" s="582"/>
    </row>
    <row r="14" spans="2:8">
      <c r="B14" s="672" t="s">
        <v>22</v>
      </c>
      <c r="C14" s="571"/>
      <c r="D14" s="572"/>
      <c r="E14" s="573"/>
      <c r="F14" s="573"/>
      <c r="G14" s="573"/>
      <c r="H14" s="574"/>
    </row>
    <row r="15" spans="2:8">
      <c r="B15" s="673"/>
      <c r="C15" s="583"/>
      <c r="D15" s="584"/>
      <c r="E15" s="585"/>
      <c r="F15" s="585"/>
      <c r="G15" s="585"/>
      <c r="H15" s="586"/>
    </row>
    <row r="16" spans="2:8">
      <c r="B16" s="673"/>
      <c r="C16" s="583"/>
      <c r="D16" s="584"/>
      <c r="E16" s="585"/>
      <c r="F16" s="585"/>
      <c r="G16" s="585"/>
      <c r="H16" s="586"/>
    </row>
    <row r="17" spans="2:8">
      <c r="B17" s="674"/>
      <c r="C17" s="587"/>
      <c r="D17" s="588"/>
      <c r="E17" s="589"/>
      <c r="F17" s="589"/>
      <c r="G17" s="589"/>
      <c r="H17" s="590"/>
    </row>
    <row r="18" spans="2:8">
      <c r="B18" s="672" t="s">
        <v>24</v>
      </c>
      <c r="C18" s="571"/>
      <c r="D18" s="572"/>
      <c r="E18" s="573"/>
      <c r="F18" s="573"/>
      <c r="G18" s="573"/>
      <c r="H18" s="574"/>
    </row>
    <row r="19" spans="2:8">
      <c r="B19" s="673"/>
      <c r="C19" s="583"/>
      <c r="D19" s="584"/>
      <c r="E19" s="585"/>
      <c r="F19" s="585"/>
      <c r="G19" s="585"/>
      <c r="H19" s="586"/>
    </row>
    <row r="20" spans="2:8">
      <c r="B20" s="673"/>
      <c r="C20" s="583"/>
      <c r="D20" s="584"/>
      <c r="E20" s="585"/>
      <c r="F20" s="585"/>
      <c r="G20" s="585"/>
      <c r="H20" s="586"/>
    </row>
    <row r="21" spans="2:8">
      <c r="B21" s="674"/>
      <c r="C21" s="587"/>
      <c r="D21" s="588"/>
      <c r="E21" s="589"/>
      <c r="F21" s="589"/>
      <c r="G21" s="589"/>
      <c r="H21" s="590"/>
    </row>
    <row r="22" spans="2:8">
      <c r="B22" s="672" t="s">
        <v>26</v>
      </c>
      <c r="C22" s="571"/>
      <c r="D22" s="572"/>
      <c r="E22" s="573"/>
      <c r="F22" s="573"/>
      <c r="G22" s="573"/>
      <c r="H22" s="574"/>
    </row>
    <row r="23" spans="2:8">
      <c r="B23" s="673"/>
      <c r="C23" s="583"/>
      <c r="D23" s="584"/>
      <c r="E23" s="585"/>
      <c r="F23" s="585"/>
      <c r="G23" s="585"/>
      <c r="H23" s="586"/>
    </row>
    <row r="24" spans="2:8">
      <c r="B24" s="673"/>
      <c r="C24" s="583"/>
      <c r="D24" s="584"/>
      <c r="E24" s="585"/>
      <c r="F24" s="585"/>
      <c r="G24" s="585"/>
      <c r="H24" s="586"/>
    </row>
    <row r="25" spans="2:8">
      <c r="B25" s="674"/>
      <c r="C25" s="587"/>
      <c r="D25" s="588"/>
      <c r="E25" s="589"/>
      <c r="F25" s="589"/>
      <c r="G25" s="589"/>
      <c r="H25" s="590"/>
    </row>
    <row r="26" spans="2:8">
      <c r="B26" s="672" t="s">
        <v>28</v>
      </c>
      <c r="C26" s="571"/>
      <c r="D26" s="572"/>
      <c r="E26" s="573"/>
      <c r="F26" s="573"/>
      <c r="G26" s="573"/>
      <c r="H26" s="574"/>
    </row>
    <row r="27" spans="2:8">
      <c r="B27" s="673"/>
      <c r="C27" s="583"/>
      <c r="D27" s="584"/>
      <c r="E27" s="585"/>
      <c r="F27" s="585"/>
      <c r="G27" s="585"/>
      <c r="H27" s="586"/>
    </row>
    <row r="28" spans="2:8">
      <c r="B28" s="673"/>
      <c r="C28" s="583"/>
      <c r="D28" s="584"/>
      <c r="E28" s="585"/>
      <c r="F28" s="585"/>
      <c r="G28" s="585"/>
      <c r="H28" s="586"/>
    </row>
    <row r="29" spans="2:8">
      <c r="B29" s="674"/>
      <c r="C29" s="587"/>
      <c r="D29" s="588"/>
      <c r="E29" s="589"/>
      <c r="F29" s="589"/>
      <c r="G29" s="589"/>
      <c r="H29" s="590"/>
    </row>
    <row r="30" spans="2:8">
      <c r="B30" s="672" t="s">
        <v>30</v>
      </c>
      <c r="C30" s="571"/>
      <c r="D30" s="572"/>
      <c r="E30" s="573"/>
      <c r="F30" s="573"/>
      <c r="G30" s="573"/>
      <c r="H30" s="574"/>
    </row>
    <row r="31" spans="2:8">
      <c r="B31" s="673"/>
      <c r="C31" s="583"/>
      <c r="D31" s="584"/>
      <c r="E31" s="585"/>
      <c r="F31" s="585"/>
      <c r="G31" s="585"/>
      <c r="H31" s="586"/>
    </row>
    <row r="32" spans="2:8">
      <c r="B32" s="673"/>
      <c r="C32" s="583"/>
      <c r="D32" s="584"/>
      <c r="E32" s="585"/>
      <c r="F32" s="585"/>
      <c r="G32" s="585"/>
      <c r="H32" s="586"/>
    </row>
    <row r="33" spans="2:8">
      <c r="B33" s="674"/>
      <c r="C33" s="587"/>
      <c r="D33" s="588"/>
      <c r="E33" s="589"/>
      <c r="F33" s="589"/>
      <c r="G33" s="589"/>
      <c r="H33" s="590"/>
    </row>
    <row r="34" spans="2:8">
      <c r="B34" s="672" t="s">
        <v>32</v>
      </c>
      <c r="C34" s="571"/>
      <c r="D34" s="572"/>
      <c r="E34" s="573"/>
      <c r="F34" s="573"/>
      <c r="G34" s="573"/>
      <c r="H34" s="574"/>
    </row>
    <row r="35" spans="2:8">
      <c r="B35" s="673"/>
      <c r="C35" s="583"/>
      <c r="D35" s="584"/>
      <c r="E35" s="585"/>
      <c r="F35" s="585"/>
      <c r="G35" s="585"/>
      <c r="H35" s="586"/>
    </row>
    <row r="36" spans="2:8">
      <c r="B36" s="673"/>
      <c r="C36" s="583"/>
      <c r="D36" s="584"/>
      <c r="E36" s="585"/>
      <c r="F36" s="585"/>
      <c r="G36" s="585"/>
      <c r="H36" s="586"/>
    </row>
    <row r="37" spans="2:8">
      <c r="B37" s="674"/>
      <c r="C37" s="587"/>
      <c r="D37" s="588"/>
      <c r="E37" s="589"/>
      <c r="F37" s="589"/>
      <c r="G37" s="589"/>
      <c r="H37" s="590"/>
    </row>
    <row r="38" spans="2:8">
      <c r="B38" s="672" t="s">
        <v>34</v>
      </c>
      <c r="C38" s="571"/>
      <c r="D38" s="572"/>
      <c r="E38" s="573"/>
      <c r="F38" s="573"/>
      <c r="G38" s="573"/>
      <c r="H38" s="574"/>
    </row>
    <row r="39" spans="2:8">
      <c r="B39" s="673"/>
      <c r="C39" s="583"/>
      <c r="D39" s="584"/>
      <c r="E39" s="585"/>
      <c r="F39" s="585"/>
      <c r="G39" s="585"/>
      <c r="H39" s="586"/>
    </row>
    <row r="40" spans="2:8">
      <c r="B40" s="673"/>
      <c r="C40" s="583"/>
      <c r="D40" s="584"/>
      <c r="E40" s="585"/>
      <c r="F40" s="585"/>
      <c r="G40" s="585"/>
      <c r="H40" s="586"/>
    </row>
    <row r="41" spans="2:8">
      <c r="B41" s="674"/>
      <c r="C41" s="587"/>
      <c r="D41" s="588"/>
      <c r="E41" s="589"/>
      <c r="F41" s="589"/>
      <c r="G41" s="589"/>
      <c r="H41" s="590"/>
    </row>
    <row r="42" spans="2:8">
      <c r="B42" s="672" t="s">
        <v>115</v>
      </c>
      <c r="C42" s="571"/>
      <c r="D42" s="572"/>
      <c r="E42" s="573"/>
      <c r="F42" s="573"/>
      <c r="G42" s="573"/>
      <c r="H42" s="574"/>
    </row>
    <row r="43" spans="2:8">
      <c r="B43" s="673"/>
      <c r="C43" s="591"/>
      <c r="D43" s="592"/>
      <c r="E43" s="593"/>
      <c r="F43" s="593"/>
      <c r="G43" s="593"/>
      <c r="H43" s="594"/>
    </row>
    <row r="44" spans="2:8">
      <c r="B44" s="673"/>
      <c r="C44" s="591"/>
      <c r="D44" s="592"/>
      <c r="E44" s="595"/>
      <c r="F44" s="595"/>
      <c r="G44" s="595"/>
      <c r="H44" s="596"/>
    </row>
    <row r="45" spans="2:8">
      <c r="B45" s="674"/>
      <c r="C45" s="587"/>
      <c r="D45" s="588"/>
      <c r="E45" s="589"/>
      <c r="F45" s="589"/>
      <c r="G45" s="589"/>
      <c r="H45" s="590"/>
    </row>
    <row r="46" spans="2:8">
      <c r="B46" s="309" t="s">
        <v>232</v>
      </c>
      <c r="C46" s="310"/>
      <c r="D46" s="344">
        <f>SUM(D10:D45)</f>
        <v>0</v>
      </c>
      <c r="E46" s="344">
        <f>SUM(E10:E45)</f>
        <v>0</v>
      </c>
      <c r="F46" s="344">
        <f>SUM(F10:F45)</f>
        <v>0</v>
      </c>
      <c r="G46" s="344">
        <f>SUM(G10:G45)</f>
        <v>0</v>
      </c>
      <c r="H46" s="345">
        <f>SUM(H10:H45)</f>
        <v>0</v>
      </c>
    </row>
  </sheetData>
  <mergeCells count="9">
    <mergeCell ref="B30:B33"/>
    <mergeCell ref="B34:B37"/>
    <mergeCell ref="B38:B41"/>
    <mergeCell ref="B42:B45"/>
    <mergeCell ref="B10:B13"/>
    <mergeCell ref="B14:B17"/>
    <mergeCell ref="B18:B21"/>
    <mergeCell ref="B22:B25"/>
    <mergeCell ref="B26:B29"/>
  </mergeCells>
  <pageMargins left="0.7" right="0.7" top="0.75" bottom="0.75"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4D31-DE53-CE47-9680-5FD6C326D1DD}">
  <sheetPr>
    <tabColor theme="9" tint="-0.249977111117893"/>
  </sheetPr>
  <dimension ref="B2:P44"/>
  <sheetViews>
    <sheetView showGridLines="0" topLeftCell="A5" zoomScale="72" zoomScaleNormal="85" workbookViewId="0">
      <selection activeCell="F24" sqref="F24"/>
    </sheetView>
  </sheetViews>
  <sheetFormatPr defaultColWidth="10.54296875" defaultRowHeight="14.5"/>
  <cols>
    <col min="1" max="1" width="4.1796875" customWidth="1"/>
    <col min="2" max="4" width="27.453125" customWidth="1"/>
    <col min="5" max="16" width="18.81640625" customWidth="1"/>
  </cols>
  <sheetData>
    <row r="2" spans="2:16" ht="16">
      <c r="B2" s="2" t="str">
        <f>IF(ISBLANK('Base Inputs'!$C$7),'Base Inputs'!$C$5&amp;" - MMS Introduction &amp; Scale-up Costing", 'Base Inputs'!$C$7&amp;", "&amp;'Base Inputs'!$C$5&amp;" - MMS Introduction &amp; Scale-up Costing")</f>
        <v>Ethiopia - MMS Introduction &amp; Scale-up Costing</v>
      </c>
      <c r="C2" s="2"/>
      <c r="D2" s="2"/>
    </row>
    <row r="3" spans="2:16" ht="23.5">
      <c r="B3" s="3" t="s">
        <v>377</v>
      </c>
      <c r="C3" s="3"/>
      <c r="D3" s="3"/>
    </row>
    <row r="4" spans="2:16" ht="23.5">
      <c r="B4" s="387" t="s">
        <v>378</v>
      </c>
      <c r="C4" s="3"/>
      <c r="D4" s="3"/>
    </row>
    <row r="5" spans="2:16" ht="23.5">
      <c r="B5" s="3"/>
      <c r="C5" s="3"/>
      <c r="D5" s="3"/>
    </row>
    <row r="6" spans="2:16" ht="16.5" thickBot="1">
      <c r="B6" s="183" t="s">
        <v>379</v>
      </c>
      <c r="C6" s="507"/>
      <c r="D6" s="507"/>
    </row>
    <row r="7" spans="2:16" ht="18.5">
      <c r="E7" s="680" t="str">
        <f>"Activity Cost (USD)"</f>
        <v>Activity Cost (USD)</v>
      </c>
      <c r="F7" s="681"/>
      <c r="G7" s="681"/>
      <c r="H7" s="681"/>
      <c r="I7" s="681"/>
      <c r="J7" s="682"/>
      <c r="K7" s="683" t="str">
        <f>"Activity Cost ("&amp;'Base Inputs'!C9&amp;")"</f>
        <v>Activity Cost (ETB)</v>
      </c>
      <c r="L7" s="684"/>
      <c r="M7" s="684"/>
      <c r="N7" s="684"/>
      <c r="O7" s="684"/>
      <c r="P7" s="685"/>
    </row>
    <row r="8" spans="2:16" ht="16">
      <c r="B8" s="536"/>
      <c r="C8" s="569"/>
      <c r="D8" s="569"/>
      <c r="E8" s="597" t="str">
        <f>'Base Inputs'!$C$12</f>
        <v>Year 1</v>
      </c>
      <c r="F8" s="598" t="str">
        <f>'Base Inputs'!$D$12</f>
        <v>Year 2</v>
      </c>
      <c r="G8" s="598" t="str">
        <f>'Base Inputs'!$E$12</f>
        <v>Year 3</v>
      </c>
      <c r="H8" s="598" t="str">
        <f>'Base Inputs'!$F$12</f>
        <v>Year 4</v>
      </c>
      <c r="I8" s="598" t="str">
        <f>'Base Inputs'!$G$12</f>
        <v>Year 5</v>
      </c>
      <c r="J8" s="599"/>
      <c r="K8" s="597" t="str">
        <f>'Base Inputs'!$C$12</f>
        <v>Year 1</v>
      </c>
      <c r="L8" s="598" t="str">
        <f>'Base Inputs'!$D$12</f>
        <v>Year 2</v>
      </c>
      <c r="M8" s="598" t="str">
        <f>'Base Inputs'!$E$12</f>
        <v>Year 3</v>
      </c>
      <c r="N8" s="598" t="str">
        <f>'Base Inputs'!$F$12</f>
        <v>Year 4</v>
      </c>
      <c r="O8" s="598" t="str">
        <f>'Base Inputs'!$G$12</f>
        <v>Year 5</v>
      </c>
      <c r="P8" s="435"/>
    </row>
    <row r="9" spans="2:16" ht="16">
      <c r="B9" s="536"/>
      <c r="C9" s="569"/>
      <c r="D9" s="600" t="s">
        <v>380</v>
      </c>
      <c r="E9" s="601">
        <f>'Base Inputs'!C14</f>
        <v>0.25600000000000001</v>
      </c>
      <c r="F9" s="602">
        <f>'Base Inputs'!D14</f>
        <v>0.182</v>
      </c>
      <c r="G9" s="602">
        <f>'Base Inputs'!E14</f>
        <v>0.14300000000000002</v>
      </c>
      <c r="H9" s="602">
        <f>'Base Inputs'!F14</f>
        <v>0.14300000000000002</v>
      </c>
      <c r="I9" s="602">
        <f>'Base Inputs'!G14</f>
        <v>0.14300000000000002</v>
      </c>
      <c r="J9" s="603"/>
      <c r="K9" s="601">
        <f>'Base Inputs'!C14</f>
        <v>0.25600000000000001</v>
      </c>
      <c r="L9" s="602">
        <f>'Base Inputs'!D14</f>
        <v>0.182</v>
      </c>
      <c r="M9" s="602">
        <f>'Base Inputs'!E14</f>
        <v>0.14300000000000002</v>
      </c>
      <c r="N9" s="602">
        <f>'Base Inputs'!F14</f>
        <v>0.14300000000000002</v>
      </c>
      <c r="O9" s="602">
        <f>'Base Inputs'!G14</f>
        <v>0.14300000000000002</v>
      </c>
      <c r="P9" s="436"/>
    </row>
    <row r="10" spans="2:16" ht="18.5">
      <c r="B10" s="483" t="s">
        <v>381</v>
      </c>
      <c r="C10" s="484" t="s">
        <v>382</v>
      </c>
      <c r="D10" s="484" t="s">
        <v>383</v>
      </c>
      <c r="E10" s="437">
        <f>'Base Inputs'!$C$13</f>
        <v>2024</v>
      </c>
      <c r="F10" s="299">
        <f>'Base Inputs'!$D$13</f>
        <v>2025</v>
      </c>
      <c r="G10" s="299">
        <f>'Base Inputs'!$E$13</f>
        <v>2026</v>
      </c>
      <c r="H10" s="299">
        <f>'Base Inputs'!$F$13</f>
        <v>2027</v>
      </c>
      <c r="I10" s="299">
        <f>'Base Inputs'!$G$13</f>
        <v>2028</v>
      </c>
      <c r="J10" s="436" t="s">
        <v>232</v>
      </c>
      <c r="K10" s="437">
        <f>'Base Inputs'!$C$13</f>
        <v>2024</v>
      </c>
      <c r="L10" s="299">
        <f>'Base Inputs'!$D$13</f>
        <v>2025</v>
      </c>
      <c r="M10" s="299">
        <f>'Base Inputs'!$E$13</f>
        <v>2026</v>
      </c>
      <c r="N10" s="299">
        <f>'Base Inputs'!$F$13</f>
        <v>2027</v>
      </c>
      <c r="O10" s="299">
        <f>'Base Inputs'!$G$13</f>
        <v>2028</v>
      </c>
      <c r="P10" s="438" t="s">
        <v>384</v>
      </c>
    </row>
    <row r="11" spans="2:16" ht="16">
      <c r="B11" s="604" t="s">
        <v>20</v>
      </c>
      <c r="C11" s="605" t="s">
        <v>58</v>
      </c>
      <c r="D11" s="606" t="s">
        <v>385</v>
      </c>
      <c r="E11" s="446">
        <f>'Research &amp; Pilots'!C13*(1+E9)^(E10-$E$10)</f>
        <v>0</v>
      </c>
      <c r="F11" s="336">
        <f>'Research &amp; Pilots'!D13*(1+F9)^(F10-$E$10)</f>
        <v>0</v>
      </c>
      <c r="G11" s="336">
        <f>'Research &amp; Pilots'!E13*(1+G9)^(G10-$E$10)</f>
        <v>0</v>
      </c>
      <c r="H11" s="336">
        <f>'Research &amp; Pilots'!F13*(1+H9)^(H10-$E$10)</f>
        <v>0</v>
      </c>
      <c r="I11" s="336">
        <f>'Research &amp; Pilots'!G13*(1+I9)^(I10-$E$10)</f>
        <v>0</v>
      </c>
      <c r="J11" s="447">
        <f>SUM(E11:I11)</f>
        <v>0</v>
      </c>
      <c r="K11" s="607">
        <f ca="1">E11*'Base Inputs'!$C$10</f>
        <v>0</v>
      </c>
      <c r="L11" s="608">
        <f ca="1">F11*'Base Inputs'!$C$10</f>
        <v>0</v>
      </c>
      <c r="M11" s="608">
        <f ca="1">G11*'Base Inputs'!$C$10</f>
        <v>0</v>
      </c>
      <c r="N11" s="608">
        <f ca="1">H11*'Base Inputs'!$C$10</f>
        <v>0</v>
      </c>
      <c r="O11" s="609">
        <f ca="1">I11*'Base Inputs'!$C$10</f>
        <v>0</v>
      </c>
      <c r="P11" s="610">
        <f ca="1">SUM(K11:O11)</f>
        <v>0</v>
      </c>
    </row>
    <row r="12" spans="2:16" ht="16">
      <c r="B12" s="611" t="s">
        <v>22</v>
      </c>
      <c r="C12" s="612" t="s">
        <v>58</v>
      </c>
      <c r="D12" s="613" t="s">
        <v>386</v>
      </c>
      <c r="E12" s="448">
        <f>'Policy &amp; Regulatory'!C13*(1+E9)^(E10-$E$10)</f>
        <v>0</v>
      </c>
      <c r="F12" s="272">
        <f>'Policy &amp; Regulatory'!D13*(1+F9)^(F10-$E$10)</f>
        <v>0</v>
      </c>
      <c r="G12" s="272">
        <f>'Policy &amp; Regulatory'!E13*(1+G9)^(G10-$E$10)</f>
        <v>0</v>
      </c>
      <c r="H12" s="272">
        <f>'Policy &amp; Regulatory'!F13*(1+H9)^(H10-$E$10)</f>
        <v>0</v>
      </c>
      <c r="I12" s="272">
        <f>'Policy &amp; Regulatory'!G13*(1+I9)^(I10-$E$10)</f>
        <v>0</v>
      </c>
      <c r="J12" s="449">
        <f>SUM(E12:I12)</f>
        <v>0</v>
      </c>
      <c r="K12" s="614">
        <f ca="1">E12*'Base Inputs'!$C$10</f>
        <v>0</v>
      </c>
      <c r="L12" s="615">
        <f ca="1">F12*'Base Inputs'!$C$10</f>
        <v>0</v>
      </c>
      <c r="M12" s="615">
        <f ca="1">G12*'Base Inputs'!$C$10</f>
        <v>0</v>
      </c>
      <c r="N12" s="615">
        <f ca="1">H12*'Base Inputs'!$C$10</f>
        <v>0</v>
      </c>
      <c r="O12" s="616">
        <f ca="1">I12*'Base Inputs'!$C$10</f>
        <v>0</v>
      </c>
      <c r="P12" s="617">
        <f t="shared" ref="P12:P19" ca="1" si="0">SUM(K12:O12)</f>
        <v>0</v>
      </c>
    </row>
    <row r="13" spans="2:16" ht="16">
      <c r="B13" s="611" t="s">
        <v>24</v>
      </c>
      <c r="C13" s="612" t="s">
        <v>58</v>
      </c>
      <c r="D13" s="613" t="s">
        <v>387</v>
      </c>
      <c r="E13" s="448">
        <f ca="1">'Product Procurement'!C14*(1+E9)^(E10-$E$10)</f>
        <v>0</v>
      </c>
      <c r="F13" s="272">
        <f ca="1">'Product Procurement'!D14*(1+F9)^(F10-$E$10)</f>
        <v>0</v>
      </c>
      <c r="G13" s="272">
        <f ca="1">'Product Procurement'!E14*(1+G9)^(G10-$E$10)</f>
        <v>0</v>
      </c>
      <c r="H13" s="272">
        <f ca="1">'Product Procurement'!F14*(1+H9)^(H10-$E$10)</f>
        <v>0</v>
      </c>
      <c r="I13" s="272">
        <f ca="1">'Product Procurement'!G14*(1+I9)^(I10-$E$10)</f>
        <v>0</v>
      </c>
      <c r="J13" s="449">
        <f ca="1">SUM(E13:I13)</f>
        <v>0</v>
      </c>
      <c r="K13" s="614">
        <f ca="1">E13*'Base Inputs'!$C$10</f>
        <v>0</v>
      </c>
      <c r="L13" s="615">
        <f ca="1">F13*'Base Inputs'!$C$10</f>
        <v>0</v>
      </c>
      <c r="M13" s="615">
        <f ca="1">G13*'Base Inputs'!$C$10</f>
        <v>0</v>
      </c>
      <c r="N13" s="615">
        <f ca="1">H13*'Base Inputs'!$C$10</f>
        <v>0</v>
      </c>
      <c r="O13" s="616">
        <f ca="1">I13*'Base Inputs'!$C$10</f>
        <v>0</v>
      </c>
      <c r="P13" s="617">
        <f t="shared" ca="1" si="0"/>
        <v>0</v>
      </c>
    </row>
    <row r="14" spans="2:16" ht="16">
      <c r="B14" s="611" t="s">
        <v>26</v>
      </c>
      <c r="C14" s="612" t="s">
        <v>58</v>
      </c>
      <c r="D14" s="613" t="s">
        <v>388</v>
      </c>
      <c r="E14" s="448">
        <f>'Supply Chain'!C13*(1+E9)^(E10-$E$10)</f>
        <v>0</v>
      </c>
      <c r="F14" s="272">
        <f>'Supply Chain'!D13*(1+F9)^(F10-$E$10)</f>
        <v>0</v>
      </c>
      <c r="G14" s="272">
        <f>'Supply Chain'!E13*(1+G9)^(G10-$E$10)</f>
        <v>0</v>
      </c>
      <c r="H14" s="272">
        <f>'Supply Chain'!F13*(1+H9)^(H10-$E$10)</f>
        <v>0</v>
      </c>
      <c r="I14" s="272">
        <f>'Supply Chain'!G13*(1+I9)^(I10-$E$10)</f>
        <v>0</v>
      </c>
      <c r="J14" s="449">
        <f>SUM(E14:I14)</f>
        <v>0</v>
      </c>
      <c r="K14" s="614">
        <f ca="1">E14*'Base Inputs'!$C$10</f>
        <v>0</v>
      </c>
      <c r="L14" s="615">
        <f ca="1">F14*'Base Inputs'!$C$10</f>
        <v>0</v>
      </c>
      <c r="M14" s="615">
        <f ca="1">G14*'Base Inputs'!$C$10</f>
        <v>0</v>
      </c>
      <c r="N14" s="615">
        <f ca="1">H14*'Base Inputs'!$C$10</f>
        <v>0</v>
      </c>
      <c r="O14" s="616">
        <f ca="1">I14*'Base Inputs'!$C$10</f>
        <v>0</v>
      </c>
      <c r="P14" s="617">
        <f t="shared" ca="1" si="0"/>
        <v>0</v>
      </c>
    </row>
    <row r="15" spans="2:16" ht="16">
      <c r="B15" s="618" t="s">
        <v>28</v>
      </c>
      <c r="C15" s="475" t="s">
        <v>58</v>
      </c>
      <c r="D15" s="619" t="s">
        <v>389</v>
      </c>
      <c r="E15" s="620">
        <f>'Training &amp; Service Delivery'!C13*(1+E9)^(E10-$E$10)</f>
        <v>0</v>
      </c>
      <c r="F15" s="621">
        <f>'Training &amp; Service Delivery'!D13*(1+F9)^(F10-$E$10)</f>
        <v>0</v>
      </c>
      <c r="G15" s="621">
        <f>'Training &amp; Service Delivery'!E13*(1+G9)^(G10-$E$10)</f>
        <v>0</v>
      </c>
      <c r="H15" s="621">
        <f>'Training &amp; Service Delivery'!F13*(1+H9)^(H10-$E$10)</f>
        <v>0</v>
      </c>
      <c r="I15" s="621">
        <f>'Training &amp; Service Delivery'!G13*(1+I9)^(I10-$E$10)</f>
        <v>0</v>
      </c>
      <c r="J15" s="449">
        <f t="shared" ref="J15:J29" si="1">SUM(E15:I15)</f>
        <v>0</v>
      </c>
      <c r="K15" s="614">
        <f ca="1">E15*'Base Inputs'!$C$10</f>
        <v>0</v>
      </c>
      <c r="L15" s="615">
        <f ca="1">F15*'Base Inputs'!$C$10</f>
        <v>0</v>
      </c>
      <c r="M15" s="615">
        <f ca="1">G15*'Base Inputs'!$C$10</f>
        <v>0</v>
      </c>
      <c r="N15" s="615">
        <f ca="1">H15*'Base Inputs'!$C$10</f>
        <v>0</v>
      </c>
      <c r="O15" s="616">
        <f ca="1">I15*'Base Inputs'!$C$10</f>
        <v>0</v>
      </c>
      <c r="P15" s="617">
        <f t="shared" ca="1" si="0"/>
        <v>0</v>
      </c>
    </row>
    <row r="16" spans="2:16" ht="16">
      <c r="B16" s="611" t="s">
        <v>30</v>
      </c>
      <c r="C16" s="612" t="s">
        <v>58</v>
      </c>
      <c r="D16" s="613" t="s">
        <v>390</v>
      </c>
      <c r="E16" s="620">
        <f>'Demand Generation'!C13*(1+E9)^(E10-$E$10)</f>
        <v>0</v>
      </c>
      <c r="F16" s="621">
        <f>'Demand Generation'!D13*(1+F9)^(F10-$E$10)</f>
        <v>0</v>
      </c>
      <c r="G16" s="621">
        <f>'Demand Generation'!E13*(1+G9)^(G10-$E$10)</f>
        <v>0</v>
      </c>
      <c r="H16" s="621">
        <f>'Demand Generation'!F13*(1+H9)^(H10-$E$10)</f>
        <v>0</v>
      </c>
      <c r="I16" s="621">
        <f>'Demand Generation'!G13*(1+I9)^(I10-$E$10)</f>
        <v>0</v>
      </c>
      <c r="J16" s="449">
        <f>SUM(E16:I16)</f>
        <v>0</v>
      </c>
      <c r="K16" s="614">
        <f ca="1">E16*'Base Inputs'!$C$10</f>
        <v>0</v>
      </c>
      <c r="L16" s="615">
        <f ca="1">F16*'Base Inputs'!$C$10</f>
        <v>0</v>
      </c>
      <c r="M16" s="615">
        <f ca="1">G16*'Base Inputs'!$C$10</f>
        <v>0</v>
      </c>
      <c r="N16" s="615">
        <f ca="1">H16*'Base Inputs'!$C$10</f>
        <v>0</v>
      </c>
      <c r="O16" s="616">
        <f ca="1">I16*'Base Inputs'!$C$10</f>
        <v>0</v>
      </c>
      <c r="P16" s="617">
        <f t="shared" ca="1" si="0"/>
        <v>0</v>
      </c>
    </row>
    <row r="17" spans="2:16" ht="16">
      <c r="B17" s="622" t="s">
        <v>32</v>
      </c>
      <c r="C17" s="623" t="s">
        <v>58</v>
      </c>
      <c r="D17" s="624" t="s">
        <v>391</v>
      </c>
      <c r="E17" s="620">
        <f>'Local Market Shaping'!C13*(1+E9)^(E10-$E$10)</f>
        <v>0</v>
      </c>
      <c r="F17" s="621">
        <f>'Local Market Shaping'!D13*(1+F9)^(F10-$E$10)</f>
        <v>0</v>
      </c>
      <c r="G17" s="621">
        <f>'Local Market Shaping'!E13*(1+G9)^(G10-$E$10)</f>
        <v>0</v>
      </c>
      <c r="H17" s="621">
        <f>'Local Market Shaping'!F13*(1+H9)^(H10-$E$10)</f>
        <v>0</v>
      </c>
      <c r="I17" s="621">
        <f>'Local Market Shaping'!G13*(1+I9)^(I10-$E$10)</f>
        <v>0</v>
      </c>
      <c r="J17" s="449">
        <f>SUM(E17:I17)</f>
        <v>0</v>
      </c>
      <c r="K17" s="614">
        <f ca="1">E17*'Base Inputs'!$C$10</f>
        <v>0</v>
      </c>
      <c r="L17" s="615">
        <f ca="1">F17*'Base Inputs'!$C$10</f>
        <v>0</v>
      </c>
      <c r="M17" s="615">
        <f ca="1">G17*'Base Inputs'!$C$10</f>
        <v>0</v>
      </c>
      <c r="N17" s="615">
        <f ca="1">H17*'Base Inputs'!$C$10</f>
        <v>0</v>
      </c>
      <c r="O17" s="616">
        <f ca="1">I17*'Base Inputs'!$C$10</f>
        <v>0</v>
      </c>
      <c r="P17" s="617">
        <f t="shared" ca="1" si="0"/>
        <v>0</v>
      </c>
    </row>
    <row r="18" spans="2:16" ht="16">
      <c r="B18" s="611" t="s">
        <v>34</v>
      </c>
      <c r="C18" s="612" t="s">
        <v>58</v>
      </c>
      <c r="D18" s="625" t="s">
        <v>392</v>
      </c>
      <c r="E18" s="620">
        <f>'Coordination &amp; Advocacy'!C13*(1+E9)^(E10-$E$10)</f>
        <v>0</v>
      </c>
      <c r="F18" s="621">
        <f>'Coordination &amp; Advocacy'!D13*(1+F9)^(F10-$E$10)</f>
        <v>0</v>
      </c>
      <c r="G18" s="621">
        <f>'Coordination &amp; Advocacy'!E13*(1+G9)^(G10-$E$10)</f>
        <v>0</v>
      </c>
      <c r="H18" s="621">
        <f>'Coordination &amp; Advocacy'!F13*(1+H9)^(H10-$E$10)</f>
        <v>0</v>
      </c>
      <c r="I18" s="621">
        <f>'Coordination &amp; Advocacy'!G13*(1+I9)^(I10-$E$10)</f>
        <v>0</v>
      </c>
      <c r="J18" s="449">
        <f>SUM(E18:I18)</f>
        <v>0</v>
      </c>
      <c r="K18" s="614">
        <f ca="1">E18*'Base Inputs'!$C$10</f>
        <v>0</v>
      </c>
      <c r="L18" s="615">
        <f ca="1">F18*'Base Inputs'!$C$10</f>
        <v>0</v>
      </c>
      <c r="M18" s="615">
        <f ca="1">G18*'Base Inputs'!$C$10</f>
        <v>0</v>
      </c>
      <c r="N18" s="615">
        <f ca="1">H18*'Base Inputs'!$C$10</f>
        <v>0</v>
      </c>
      <c r="O18" s="616">
        <f ca="1">I18*'Base Inputs'!$C$10</f>
        <v>0</v>
      </c>
      <c r="P18" s="617">
        <f t="shared" ca="1" si="0"/>
        <v>0</v>
      </c>
    </row>
    <row r="19" spans="2:16" ht="16">
      <c r="B19" s="622" t="s">
        <v>36</v>
      </c>
      <c r="C19" s="623" t="s">
        <v>58</v>
      </c>
      <c r="D19" s="624" t="s">
        <v>393</v>
      </c>
      <c r="E19" s="450">
        <f>'Monitoring &amp; Evaluation'!C13*(1+E9)^(E10-$E$10)</f>
        <v>0</v>
      </c>
      <c r="F19" s="337">
        <f>'Monitoring &amp; Evaluation'!D13*(1+F9)^(F10-$E$10)</f>
        <v>0</v>
      </c>
      <c r="G19" s="337">
        <f>'Monitoring &amp; Evaluation'!E13*(1+G9)^(G10-$E$10)</f>
        <v>0</v>
      </c>
      <c r="H19" s="337">
        <f>'Monitoring &amp; Evaluation'!F13*(1+H9)^(H10-$E$10)</f>
        <v>0</v>
      </c>
      <c r="I19" s="337">
        <f>'Monitoring &amp; Evaluation'!G13*(1+I9)^(I10-$E$10)</f>
        <v>0</v>
      </c>
      <c r="J19" s="451">
        <f t="shared" si="1"/>
        <v>0</v>
      </c>
      <c r="K19" s="626">
        <f ca="1">E19*'Base Inputs'!$C$10</f>
        <v>0</v>
      </c>
      <c r="L19" s="627">
        <f ca="1">F19*'Base Inputs'!$C$10</f>
        <v>0</v>
      </c>
      <c r="M19" s="627">
        <f ca="1">G19*'Base Inputs'!$C$10</f>
        <v>0</v>
      </c>
      <c r="N19" s="627">
        <f ca="1">H19*'Base Inputs'!$C$10</f>
        <v>0</v>
      </c>
      <c r="O19" s="628">
        <f ca="1">I19*'Base Inputs'!$C$10</f>
        <v>0</v>
      </c>
      <c r="P19" s="629">
        <f t="shared" ca="1" si="0"/>
        <v>0</v>
      </c>
    </row>
    <row r="20" spans="2:16" ht="18.5">
      <c r="B20" s="678" t="s">
        <v>394</v>
      </c>
      <c r="C20" s="679"/>
      <c r="D20" s="679"/>
      <c r="E20" s="687">
        <f ca="1">SUM(J11:J19)</f>
        <v>0</v>
      </c>
      <c r="F20" s="688"/>
      <c r="G20" s="688"/>
      <c r="H20" s="688"/>
      <c r="I20" s="688"/>
      <c r="J20" s="689"/>
      <c r="K20" s="693">
        <f ca="1">SUM(P11:P19)</f>
        <v>0</v>
      </c>
      <c r="L20" s="694"/>
      <c r="M20" s="694"/>
      <c r="N20" s="694"/>
      <c r="O20" s="694"/>
      <c r="P20" s="695"/>
    </row>
    <row r="21" spans="2:16" ht="16">
      <c r="B21" s="618" t="s">
        <v>20</v>
      </c>
      <c r="C21" s="475" t="s">
        <v>102</v>
      </c>
      <c r="D21" s="619" t="s">
        <v>385</v>
      </c>
      <c r="E21" s="446">
        <f>'Research &amp; Pilots'!C14*(1+E9)^(E10-$E$10)</f>
        <v>0</v>
      </c>
      <c r="F21" s="336">
        <f>'Research &amp; Pilots'!D14*(1+F9)^(F10-$E$10)</f>
        <v>0</v>
      </c>
      <c r="G21" s="336">
        <f>'Research &amp; Pilots'!E14*(1+G9)^(G10-$E$10)</f>
        <v>0</v>
      </c>
      <c r="H21" s="336">
        <f>'Research &amp; Pilots'!F14*(1+H9)^(H10-$E$10)</f>
        <v>0</v>
      </c>
      <c r="I21" s="336">
        <f>'Research &amp; Pilots'!G14*(1+I9)^(I10-$E$10)</f>
        <v>0</v>
      </c>
      <c r="J21" s="447">
        <f>SUM(E21:I21)</f>
        <v>0</v>
      </c>
      <c r="K21" s="630">
        <f ca="1">E21*'Base Inputs'!$C$10</f>
        <v>0</v>
      </c>
      <c r="L21" s="631">
        <f ca="1">F21*'Base Inputs'!$C$10</f>
        <v>0</v>
      </c>
      <c r="M21" s="631">
        <f ca="1">G21*'Base Inputs'!$C$10</f>
        <v>0</v>
      </c>
      <c r="N21" s="631">
        <f ca="1">H21*'Base Inputs'!$C$10</f>
        <v>0</v>
      </c>
      <c r="O21" s="632">
        <f ca="1">I21*'Base Inputs'!$C$10</f>
        <v>0</v>
      </c>
      <c r="P21" s="610">
        <f ca="1">SUM(K21:O21)</f>
        <v>0</v>
      </c>
    </row>
    <row r="22" spans="2:16" ht="16">
      <c r="B22" s="611" t="s">
        <v>22</v>
      </c>
      <c r="C22" s="612" t="s">
        <v>102</v>
      </c>
      <c r="D22" s="613" t="s">
        <v>386</v>
      </c>
      <c r="E22" s="620">
        <f>'Policy &amp; Regulatory'!C14*(1+E9)^(E10-$E$10)</f>
        <v>0</v>
      </c>
      <c r="F22" s="621">
        <f>'Policy &amp; Regulatory'!D14*(1+F9)^(F10-$E$10)</f>
        <v>0</v>
      </c>
      <c r="G22" s="621">
        <f>'Policy &amp; Regulatory'!E14*(1+G9)^(G10-$E$10)</f>
        <v>0</v>
      </c>
      <c r="H22" s="621">
        <f>'Policy &amp; Regulatory'!F14*(1+H9)^(H10-$E$10)</f>
        <v>0</v>
      </c>
      <c r="I22" s="621">
        <f>'Policy &amp; Regulatory'!G14*(1+I9)^(I10-$E$10)</f>
        <v>0</v>
      </c>
      <c r="J22" s="449">
        <f>SUM(E22:I22)</f>
        <v>0</v>
      </c>
      <c r="K22" s="614">
        <f ca="1">E22*'Base Inputs'!$C$10</f>
        <v>0</v>
      </c>
      <c r="L22" s="615">
        <f ca="1">F22*'Base Inputs'!$C$10</f>
        <v>0</v>
      </c>
      <c r="M22" s="615">
        <f ca="1">G22*'Base Inputs'!$C$10</f>
        <v>0</v>
      </c>
      <c r="N22" s="615">
        <f ca="1">H22*'Base Inputs'!$C$10</f>
        <v>0</v>
      </c>
      <c r="O22" s="616">
        <f ca="1">I22*'Base Inputs'!$C$10</f>
        <v>0</v>
      </c>
      <c r="P22" s="617">
        <f t="shared" ref="P22:P29" ca="1" si="2">SUM(K22:O22)</f>
        <v>0</v>
      </c>
    </row>
    <row r="23" spans="2:16" ht="16">
      <c r="B23" s="611" t="s">
        <v>24</v>
      </c>
      <c r="C23" s="612" t="s">
        <v>102</v>
      </c>
      <c r="D23" s="613" t="s">
        <v>387</v>
      </c>
      <c r="E23" s="620">
        <f ca="1">'Product Procurement'!C15*(1+E9)^(E10-$E$10)</f>
        <v>0</v>
      </c>
      <c r="F23" s="621">
        <f ca="1">'Product Procurement'!D15*(1+F9)^(F10-$E$10)</f>
        <v>0</v>
      </c>
      <c r="G23" s="621">
        <f ca="1">'Product Procurement'!E15*(1+G9)^(G10-$E$10)</f>
        <v>0</v>
      </c>
      <c r="H23" s="621">
        <f ca="1">'Product Procurement'!F15*(1+H9)^(H10-$E$10)</f>
        <v>0</v>
      </c>
      <c r="I23" s="621">
        <f ca="1">'Product Procurement'!G15*(1+I9)^(I10-$E$10)</f>
        <v>0</v>
      </c>
      <c r="J23" s="449">
        <f ca="1">SUM(E23:I23)</f>
        <v>0</v>
      </c>
      <c r="K23" s="614">
        <f ca="1">E23*'Base Inputs'!$C$10</f>
        <v>0</v>
      </c>
      <c r="L23" s="615">
        <f ca="1">F23*'Base Inputs'!$C$10</f>
        <v>0</v>
      </c>
      <c r="M23" s="615">
        <f ca="1">G23*'Base Inputs'!$C$10</f>
        <v>0</v>
      </c>
      <c r="N23" s="615">
        <f ca="1">H23*'Base Inputs'!$C$10</f>
        <v>0</v>
      </c>
      <c r="O23" s="616">
        <f ca="1">I23*'Base Inputs'!$C$10</f>
        <v>0</v>
      </c>
      <c r="P23" s="617">
        <f t="shared" ca="1" si="2"/>
        <v>0</v>
      </c>
    </row>
    <row r="24" spans="2:16" ht="16">
      <c r="B24" s="611" t="s">
        <v>26</v>
      </c>
      <c r="C24" s="612" t="s">
        <v>102</v>
      </c>
      <c r="D24" s="613" t="s">
        <v>388</v>
      </c>
      <c r="E24" s="448">
        <f>'Supply Chain'!C14*(1+E9)^(E10-$E$10)</f>
        <v>0</v>
      </c>
      <c r="F24" s="272">
        <f>'Supply Chain'!D14*(1+F9)^(F10-$E$10)</f>
        <v>0</v>
      </c>
      <c r="G24" s="272">
        <f>'Supply Chain'!E14*(1+G9)^(G10-$E$10)</f>
        <v>0</v>
      </c>
      <c r="H24" s="272">
        <f>'Supply Chain'!F14*(1+H9)^(H10-$E$10)</f>
        <v>0</v>
      </c>
      <c r="I24" s="272">
        <f>'Supply Chain'!G14*(1+I9)^(I10-$E$10)</f>
        <v>0</v>
      </c>
      <c r="J24" s="449">
        <f>SUM(E24:I24)</f>
        <v>0</v>
      </c>
      <c r="K24" s="614">
        <f ca="1">E24*'Base Inputs'!$C$10</f>
        <v>0</v>
      </c>
      <c r="L24" s="615">
        <f ca="1">F24*'Base Inputs'!$C$10</f>
        <v>0</v>
      </c>
      <c r="M24" s="615">
        <f ca="1">G24*'Base Inputs'!$C$10</f>
        <v>0</v>
      </c>
      <c r="N24" s="615">
        <f ca="1">H24*'Base Inputs'!$C$10</f>
        <v>0</v>
      </c>
      <c r="O24" s="616">
        <f ca="1">I24*'Base Inputs'!$C$10</f>
        <v>0</v>
      </c>
      <c r="P24" s="617">
        <f t="shared" ca="1" si="2"/>
        <v>0</v>
      </c>
    </row>
    <row r="25" spans="2:16" ht="16">
      <c r="B25" s="618" t="s">
        <v>28</v>
      </c>
      <c r="C25" s="475" t="s">
        <v>102</v>
      </c>
      <c r="D25" s="619" t="s">
        <v>389</v>
      </c>
      <c r="E25" s="620">
        <f>'Training &amp; Service Delivery'!C14*(1+E9)^(E10-$E$10)</f>
        <v>0</v>
      </c>
      <c r="F25" s="621">
        <f>'Training &amp; Service Delivery'!D14*(1+F9)^(F10-$E$10)</f>
        <v>0</v>
      </c>
      <c r="G25" s="621">
        <f>'Training &amp; Service Delivery'!E14*(1+G9)^(G10-$E$10)</f>
        <v>0</v>
      </c>
      <c r="H25" s="621">
        <f>'Training &amp; Service Delivery'!F14*(1+H9)^(H10-$E$10)</f>
        <v>0</v>
      </c>
      <c r="I25" s="621">
        <f>'Training &amp; Service Delivery'!G14*(1+I9)^(I10-$E$10)</f>
        <v>0</v>
      </c>
      <c r="J25" s="449">
        <f t="shared" si="1"/>
        <v>0</v>
      </c>
      <c r="K25" s="614">
        <f ca="1">E25*'Base Inputs'!$C$10</f>
        <v>0</v>
      </c>
      <c r="L25" s="615">
        <f ca="1">F25*'Base Inputs'!$C$10</f>
        <v>0</v>
      </c>
      <c r="M25" s="615">
        <f ca="1">G25*'Base Inputs'!$C$10</f>
        <v>0</v>
      </c>
      <c r="N25" s="615">
        <f ca="1">H25*'Base Inputs'!$C$10</f>
        <v>0</v>
      </c>
      <c r="O25" s="616">
        <f ca="1">I25*'Base Inputs'!$C$10</f>
        <v>0</v>
      </c>
      <c r="P25" s="617">
        <f t="shared" ca="1" si="2"/>
        <v>0</v>
      </c>
    </row>
    <row r="26" spans="2:16" ht="16">
      <c r="B26" s="611" t="s">
        <v>30</v>
      </c>
      <c r="C26" s="612" t="s">
        <v>102</v>
      </c>
      <c r="D26" s="613" t="s">
        <v>390</v>
      </c>
      <c r="E26" s="620">
        <f>'Demand Generation'!C14*(1+E9)^(E10-$E$10)</f>
        <v>0</v>
      </c>
      <c r="F26" s="621">
        <f>'Demand Generation'!D14*(1+F9)^(F10-$E$10)</f>
        <v>0</v>
      </c>
      <c r="G26" s="621">
        <f>'Demand Generation'!E14*(1+G9)^(G10-$E$10)</f>
        <v>0</v>
      </c>
      <c r="H26" s="621">
        <f>'Demand Generation'!F14*(1+H9)^(H10-$E$10)</f>
        <v>0</v>
      </c>
      <c r="I26" s="621">
        <f>'Demand Generation'!G14*(1+I9)^(I10-$E$10)</f>
        <v>0</v>
      </c>
      <c r="J26" s="449">
        <f>SUM(E26:I26)</f>
        <v>0</v>
      </c>
      <c r="K26" s="614">
        <f ca="1">E26*'Base Inputs'!$C$10</f>
        <v>0</v>
      </c>
      <c r="L26" s="615">
        <f ca="1">F26*'Base Inputs'!$C$10</f>
        <v>0</v>
      </c>
      <c r="M26" s="615">
        <f ca="1">G26*'Base Inputs'!$C$10</f>
        <v>0</v>
      </c>
      <c r="N26" s="615">
        <f ca="1">H26*'Base Inputs'!$C$10</f>
        <v>0</v>
      </c>
      <c r="O26" s="616">
        <f ca="1">I26*'Base Inputs'!$C$10</f>
        <v>0</v>
      </c>
      <c r="P26" s="617">
        <f t="shared" ca="1" si="2"/>
        <v>0</v>
      </c>
    </row>
    <row r="27" spans="2:16" ht="16">
      <c r="B27" s="622" t="s">
        <v>32</v>
      </c>
      <c r="C27" s="623" t="s">
        <v>102</v>
      </c>
      <c r="D27" s="624" t="s">
        <v>391</v>
      </c>
      <c r="E27" s="620">
        <f>'Local Market Shaping'!C14*(1+E9)^(E10-$E$10)</f>
        <v>0</v>
      </c>
      <c r="F27" s="621">
        <f>'Local Market Shaping'!D14*(1+F9)^(F10-$E$10)</f>
        <v>0</v>
      </c>
      <c r="G27" s="621">
        <f>'Local Market Shaping'!E14*(1+G9)^(G10-$E$10)</f>
        <v>0</v>
      </c>
      <c r="H27" s="621">
        <f>'Local Market Shaping'!F14*(1+H9)^(H10-$E$10)</f>
        <v>0</v>
      </c>
      <c r="I27" s="621">
        <f>'Local Market Shaping'!G14*(1+I9)^(I10-$E$10)</f>
        <v>0</v>
      </c>
      <c r="J27" s="449">
        <f>SUM(E27:I27)</f>
        <v>0</v>
      </c>
      <c r="K27" s="614">
        <f ca="1">E27*'Base Inputs'!$C$10</f>
        <v>0</v>
      </c>
      <c r="L27" s="615">
        <f ca="1">F27*'Base Inputs'!$C$10</f>
        <v>0</v>
      </c>
      <c r="M27" s="615">
        <f ca="1">G27*'Base Inputs'!$C$10</f>
        <v>0</v>
      </c>
      <c r="N27" s="615">
        <f ca="1">H27*'Base Inputs'!$C$10</f>
        <v>0</v>
      </c>
      <c r="O27" s="616">
        <f ca="1">I27*'Base Inputs'!$C$10</f>
        <v>0</v>
      </c>
      <c r="P27" s="617">
        <f t="shared" ca="1" si="2"/>
        <v>0</v>
      </c>
    </row>
    <row r="28" spans="2:16" ht="16">
      <c r="B28" s="611" t="s">
        <v>34</v>
      </c>
      <c r="C28" s="612" t="s">
        <v>102</v>
      </c>
      <c r="D28" s="613" t="s">
        <v>392</v>
      </c>
      <c r="E28" s="620">
        <f>'Coordination &amp; Advocacy'!C14*(1+E9)^(E10-$E$10)</f>
        <v>0</v>
      </c>
      <c r="F28" s="621">
        <f>'Coordination &amp; Advocacy'!D14*(1+F9)^(F10-$E$10)</f>
        <v>0</v>
      </c>
      <c r="G28" s="621">
        <f>'Coordination &amp; Advocacy'!E14*(1+G9)^(G10-$E$10)</f>
        <v>0</v>
      </c>
      <c r="H28" s="621">
        <f>'Coordination &amp; Advocacy'!F14*(1+H9)^(H10-$E$10)</f>
        <v>0</v>
      </c>
      <c r="I28" s="621">
        <f>'Coordination &amp; Advocacy'!G14*(1+I9)^(I10-$E$10)</f>
        <v>0</v>
      </c>
      <c r="J28" s="449">
        <f>SUM(E28:I28)</f>
        <v>0</v>
      </c>
      <c r="K28" s="614">
        <f ca="1">E28*'Base Inputs'!$C$10</f>
        <v>0</v>
      </c>
      <c r="L28" s="615">
        <f ca="1">F28*'Base Inputs'!$C$10</f>
        <v>0</v>
      </c>
      <c r="M28" s="615">
        <f ca="1">G28*'Base Inputs'!$C$10</f>
        <v>0</v>
      </c>
      <c r="N28" s="615">
        <f ca="1">H28*'Base Inputs'!$C$10</f>
        <v>0</v>
      </c>
      <c r="O28" s="616">
        <f ca="1">I28*'Base Inputs'!$C$10</f>
        <v>0</v>
      </c>
      <c r="P28" s="617">
        <f t="shared" ca="1" si="2"/>
        <v>0</v>
      </c>
    </row>
    <row r="29" spans="2:16" ht="16">
      <c r="B29" s="622" t="s">
        <v>36</v>
      </c>
      <c r="C29" s="623" t="s">
        <v>102</v>
      </c>
      <c r="D29" s="624" t="s">
        <v>393</v>
      </c>
      <c r="E29" s="633">
        <f>'Monitoring &amp; Evaluation'!C14*(1+E9)^(E10-$E$10)</f>
        <v>0</v>
      </c>
      <c r="F29" s="634">
        <f>'Monitoring &amp; Evaluation'!D14*(1+F9)^(F10-$E$10)</f>
        <v>0</v>
      </c>
      <c r="G29" s="634">
        <f>'Monitoring &amp; Evaluation'!E14*(1+G9)^(G10-$E$10)</f>
        <v>0</v>
      </c>
      <c r="H29" s="634">
        <f>'Monitoring &amp; Evaluation'!F14*(1+H9)^(H10-$E$10)</f>
        <v>0</v>
      </c>
      <c r="I29" s="634">
        <f>'Monitoring &amp; Evaluation'!G14*(1+I9)^(I10-$E$10)</f>
        <v>0</v>
      </c>
      <c r="J29" s="451">
        <f t="shared" si="1"/>
        <v>0</v>
      </c>
      <c r="K29" s="626">
        <f ca="1">E29*'Base Inputs'!$C$10</f>
        <v>0</v>
      </c>
      <c r="L29" s="627">
        <f ca="1">F29*'Base Inputs'!$C$10</f>
        <v>0</v>
      </c>
      <c r="M29" s="627">
        <f ca="1">G29*'Base Inputs'!$C$10</f>
        <v>0</v>
      </c>
      <c r="N29" s="627">
        <f ca="1">H29*'Base Inputs'!$C$10</f>
        <v>0</v>
      </c>
      <c r="O29" s="628">
        <f ca="1">I29*'Base Inputs'!$C$10</f>
        <v>0</v>
      </c>
      <c r="P29" s="629">
        <f t="shared" ca="1" si="2"/>
        <v>0</v>
      </c>
    </row>
    <row r="30" spans="2:16" ht="18.5">
      <c r="B30" s="678" t="s">
        <v>395</v>
      </c>
      <c r="C30" s="679"/>
      <c r="D30" s="686"/>
      <c r="E30" s="690">
        <f ca="1">SUM(J21:J29)</f>
        <v>0</v>
      </c>
      <c r="F30" s="691"/>
      <c r="G30" s="691"/>
      <c r="H30" s="691"/>
      <c r="I30" s="691"/>
      <c r="J30" s="692"/>
      <c r="K30" s="696">
        <f ca="1">SUM(P21:P29)</f>
        <v>0</v>
      </c>
      <c r="L30" s="697"/>
      <c r="M30" s="697"/>
      <c r="N30" s="697"/>
      <c r="O30" s="697"/>
      <c r="P30" s="698"/>
    </row>
    <row r="31" spans="2:16" ht="18.5">
      <c r="B31" s="678" t="s">
        <v>396</v>
      </c>
      <c r="C31" s="679"/>
      <c r="D31" s="679"/>
      <c r="E31" s="477">
        <f ca="1">SUM(E11:E19,E21:E29)</f>
        <v>0</v>
      </c>
      <c r="F31" s="478">
        <f t="shared" ref="F31:P31" ca="1" si="3">SUM(F11:F19,F21:F29)</f>
        <v>0</v>
      </c>
      <c r="G31" s="478">
        <f ca="1">SUM(G11:G19,G21:G29)</f>
        <v>0</v>
      </c>
      <c r="H31" s="478">
        <f t="shared" ca="1" si="3"/>
        <v>0</v>
      </c>
      <c r="I31" s="478">
        <f t="shared" ca="1" si="3"/>
        <v>0</v>
      </c>
      <c r="J31" s="479">
        <f t="shared" ca="1" si="3"/>
        <v>0</v>
      </c>
      <c r="K31" s="480">
        <f t="shared" ca="1" si="3"/>
        <v>0</v>
      </c>
      <c r="L31" s="481">
        <f t="shared" ca="1" si="3"/>
        <v>0</v>
      </c>
      <c r="M31" s="481">
        <f t="shared" ca="1" si="3"/>
        <v>0</v>
      </c>
      <c r="N31" s="481">
        <f t="shared" ca="1" si="3"/>
        <v>0</v>
      </c>
      <c r="O31" s="481">
        <f t="shared" ca="1" si="3"/>
        <v>0</v>
      </c>
      <c r="P31" s="482">
        <f t="shared" ca="1" si="3"/>
        <v>0</v>
      </c>
    </row>
    <row r="32" spans="2:16" ht="18.5">
      <c r="B32" s="675" t="s">
        <v>39</v>
      </c>
      <c r="C32" s="676"/>
      <c r="D32" s="676"/>
      <c r="E32" s="676"/>
      <c r="F32" s="676"/>
      <c r="G32" s="676"/>
      <c r="H32" s="676"/>
      <c r="I32" s="676"/>
      <c r="J32" s="676"/>
      <c r="K32" s="676"/>
      <c r="L32" s="676"/>
      <c r="M32" s="676"/>
      <c r="N32" s="676"/>
      <c r="O32" s="676"/>
      <c r="P32" s="677"/>
    </row>
    <row r="33" spans="2:16" ht="16">
      <c r="B33" s="604" t="s">
        <v>20</v>
      </c>
      <c r="C33" s="476" t="s">
        <v>39</v>
      </c>
      <c r="D33" s="635" t="s">
        <v>397</v>
      </c>
      <c r="E33" s="452">
        <f>SUM('Funding Summary'!D10:D13)</f>
        <v>0</v>
      </c>
      <c r="F33" s="393">
        <f>SUM('Funding Summary'!E10:E13)</f>
        <v>0</v>
      </c>
      <c r="G33" s="393">
        <f>SUM('Funding Summary'!F10:F13)</f>
        <v>0</v>
      </c>
      <c r="H33" s="393">
        <f>SUM('Funding Summary'!G10:G13)</f>
        <v>0</v>
      </c>
      <c r="I33" s="394">
        <f>SUM('Funding Summary'!H10:H13)</f>
        <v>0</v>
      </c>
      <c r="J33" s="453">
        <f>SUM(E33:I33)</f>
        <v>0</v>
      </c>
      <c r="K33" s="439">
        <f ca="1">E33*'Base Inputs'!$C$10</f>
        <v>0</v>
      </c>
      <c r="L33" s="395">
        <f ca="1">F33*'Base Inputs'!$C$10</f>
        <v>0</v>
      </c>
      <c r="M33" s="395">
        <f ca="1">G33*'Base Inputs'!$C$10</f>
        <v>0</v>
      </c>
      <c r="N33" s="395">
        <f ca="1">H33*'Base Inputs'!$C$10</f>
        <v>0</v>
      </c>
      <c r="O33" s="396">
        <f ca="1">I33*'Base Inputs'!$C$10</f>
        <v>0</v>
      </c>
      <c r="P33" s="440">
        <f ca="1">SUM(K33:O33)</f>
        <v>0</v>
      </c>
    </row>
    <row r="34" spans="2:16" ht="16">
      <c r="B34" s="611" t="s">
        <v>22</v>
      </c>
      <c r="C34" s="476" t="s">
        <v>39</v>
      </c>
      <c r="D34" s="625" t="s">
        <v>397</v>
      </c>
      <c r="E34" s="454">
        <f>SUM('Funding Summary'!D14:D17)</f>
        <v>0</v>
      </c>
      <c r="F34" s="397">
        <f>SUM('Funding Summary'!E14:E17)</f>
        <v>0</v>
      </c>
      <c r="G34" s="397">
        <f>SUM('Funding Summary'!F14:F17)</f>
        <v>0</v>
      </c>
      <c r="H34" s="397">
        <f>SUM('Funding Summary'!G14:G17)</f>
        <v>0</v>
      </c>
      <c r="I34" s="398">
        <f>SUM('Funding Summary'!H14:H17)</f>
        <v>0</v>
      </c>
      <c r="J34" s="455">
        <f t="shared" ref="J34:J41" si="4">SUM(E34:I34)</f>
        <v>0</v>
      </c>
      <c r="K34" s="441">
        <f ca="1">E34*'Base Inputs'!$C$10</f>
        <v>0</v>
      </c>
      <c r="L34" s="399">
        <f ca="1">F34*'Base Inputs'!$C$10</f>
        <v>0</v>
      </c>
      <c r="M34" s="399">
        <f ca="1">G34*'Base Inputs'!$C$10</f>
        <v>0</v>
      </c>
      <c r="N34" s="399">
        <f ca="1">H34*'Base Inputs'!$C$10</f>
        <v>0</v>
      </c>
      <c r="O34" s="400">
        <f ca="1">I34*'Base Inputs'!$C$10</f>
        <v>0</v>
      </c>
      <c r="P34" s="442">
        <f t="shared" ref="P34:P41" ca="1" si="5">SUM(K34:O34)</f>
        <v>0</v>
      </c>
    </row>
    <row r="35" spans="2:16" ht="16">
      <c r="B35" s="611" t="s">
        <v>24</v>
      </c>
      <c r="C35" s="476" t="s">
        <v>39</v>
      </c>
      <c r="D35" s="625" t="s">
        <v>397</v>
      </c>
      <c r="E35" s="454">
        <f>SUM('Funding Summary'!D18:D21)</f>
        <v>0</v>
      </c>
      <c r="F35" s="397">
        <f>SUM('Funding Summary'!E18:E21)</f>
        <v>0</v>
      </c>
      <c r="G35" s="397">
        <f>SUM('Funding Summary'!F18:F21)</f>
        <v>0</v>
      </c>
      <c r="H35" s="397">
        <f>SUM('Funding Summary'!G18:G21)</f>
        <v>0</v>
      </c>
      <c r="I35" s="398">
        <f>SUM('Funding Summary'!H18:H21)</f>
        <v>0</v>
      </c>
      <c r="J35" s="455">
        <f t="shared" si="4"/>
        <v>0</v>
      </c>
      <c r="K35" s="441">
        <f ca="1">E35*'Base Inputs'!$C$10</f>
        <v>0</v>
      </c>
      <c r="L35" s="399">
        <f ca="1">F35*'Base Inputs'!$C$10</f>
        <v>0</v>
      </c>
      <c r="M35" s="399">
        <f ca="1">G35*'Base Inputs'!$C$10</f>
        <v>0</v>
      </c>
      <c r="N35" s="399">
        <f ca="1">H35*'Base Inputs'!$C$10</f>
        <v>0</v>
      </c>
      <c r="O35" s="400">
        <f ca="1">I35*'Base Inputs'!$C$10</f>
        <v>0</v>
      </c>
      <c r="P35" s="442">
        <f t="shared" ca="1" si="5"/>
        <v>0</v>
      </c>
    </row>
    <row r="36" spans="2:16" ht="16">
      <c r="B36" s="611" t="s">
        <v>26</v>
      </c>
      <c r="C36" s="476" t="s">
        <v>39</v>
      </c>
      <c r="D36" s="625" t="s">
        <v>397</v>
      </c>
      <c r="E36" s="454">
        <f>SUM('Funding Summary'!D22:D25)</f>
        <v>0</v>
      </c>
      <c r="F36" s="397">
        <f>SUM('Funding Summary'!E22:E25)</f>
        <v>0</v>
      </c>
      <c r="G36" s="397">
        <f>SUM('Funding Summary'!F22:F25)</f>
        <v>0</v>
      </c>
      <c r="H36" s="397">
        <f>SUM('Funding Summary'!G22:G25)</f>
        <v>0</v>
      </c>
      <c r="I36" s="398">
        <f>SUM('Funding Summary'!H22:H25)</f>
        <v>0</v>
      </c>
      <c r="J36" s="455">
        <f t="shared" si="4"/>
        <v>0</v>
      </c>
      <c r="K36" s="441">
        <f ca="1">E36*'Base Inputs'!$C$10</f>
        <v>0</v>
      </c>
      <c r="L36" s="399">
        <f ca="1">F36*'Base Inputs'!$C$10</f>
        <v>0</v>
      </c>
      <c r="M36" s="399">
        <f ca="1">G36*'Base Inputs'!$C$10</f>
        <v>0</v>
      </c>
      <c r="N36" s="399">
        <f ca="1">H36*'Base Inputs'!$C$10</f>
        <v>0</v>
      </c>
      <c r="O36" s="400">
        <f ca="1">I36*'Base Inputs'!$C$10</f>
        <v>0</v>
      </c>
      <c r="P36" s="442">
        <f t="shared" ca="1" si="5"/>
        <v>0</v>
      </c>
    </row>
    <row r="37" spans="2:16" ht="16">
      <c r="B37" s="611" t="s">
        <v>28</v>
      </c>
      <c r="C37" s="476" t="s">
        <v>39</v>
      </c>
      <c r="D37" s="625" t="s">
        <v>397</v>
      </c>
      <c r="E37" s="454">
        <f>SUM('Funding Summary'!D26:D29)</f>
        <v>0</v>
      </c>
      <c r="F37" s="397">
        <f>SUM('Funding Summary'!E26:E29)</f>
        <v>0</v>
      </c>
      <c r="G37" s="397">
        <f>SUM('Funding Summary'!F26:F29)</f>
        <v>0</v>
      </c>
      <c r="H37" s="397">
        <f>SUM('Funding Summary'!G26:G29)</f>
        <v>0</v>
      </c>
      <c r="I37" s="398">
        <f>SUM('Funding Summary'!H26:H29)</f>
        <v>0</v>
      </c>
      <c r="J37" s="455">
        <f t="shared" si="4"/>
        <v>0</v>
      </c>
      <c r="K37" s="441">
        <f ca="1">E37*'Base Inputs'!$C$10</f>
        <v>0</v>
      </c>
      <c r="L37" s="399">
        <f ca="1">F37*'Base Inputs'!$C$10</f>
        <v>0</v>
      </c>
      <c r="M37" s="399">
        <f ca="1">G37*'Base Inputs'!$C$10</f>
        <v>0</v>
      </c>
      <c r="N37" s="399">
        <f ca="1">H37*'Base Inputs'!$C$10</f>
        <v>0</v>
      </c>
      <c r="O37" s="400">
        <f ca="1">I37*'Base Inputs'!$C$10</f>
        <v>0</v>
      </c>
      <c r="P37" s="442">
        <f t="shared" ca="1" si="5"/>
        <v>0</v>
      </c>
    </row>
    <row r="38" spans="2:16" ht="16">
      <c r="B38" s="611" t="s">
        <v>30</v>
      </c>
      <c r="C38" s="476" t="s">
        <v>39</v>
      </c>
      <c r="D38" s="625" t="s">
        <v>397</v>
      </c>
      <c r="E38" s="454">
        <f>SUM('Funding Summary'!D30:D33)</f>
        <v>0</v>
      </c>
      <c r="F38" s="397">
        <f>SUM('Funding Summary'!E30:E33)</f>
        <v>0</v>
      </c>
      <c r="G38" s="397">
        <f>SUM('Funding Summary'!F30:F33)</f>
        <v>0</v>
      </c>
      <c r="H38" s="397">
        <f>SUM('Funding Summary'!G30:G33)</f>
        <v>0</v>
      </c>
      <c r="I38" s="398">
        <f>SUM('Funding Summary'!H30:H33)</f>
        <v>0</v>
      </c>
      <c r="J38" s="455">
        <f t="shared" si="4"/>
        <v>0</v>
      </c>
      <c r="K38" s="441">
        <f ca="1">E38*'Base Inputs'!$C$10</f>
        <v>0</v>
      </c>
      <c r="L38" s="399">
        <f ca="1">F38*'Base Inputs'!$C$10</f>
        <v>0</v>
      </c>
      <c r="M38" s="399">
        <f ca="1">G38*'Base Inputs'!$C$10</f>
        <v>0</v>
      </c>
      <c r="N38" s="399">
        <f ca="1">H38*'Base Inputs'!$C$10</f>
        <v>0</v>
      </c>
      <c r="O38" s="400">
        <f ca="1">I38*'Base Inputs'!$C$10</f>
        <v>0</v>
      </c>
      <c r="P38" s="442">
        <f t="shared" ca="1" si="5"/>
        <v>0</v>
      </c>
    </row>
    <row r="39" spans="2:16" ht="16">
      <c r="B39" s="611" t="s">
        <v>32</v>
      </c>
      <c r="C39" s="476" t="s">
        <v>39</v>
      </c>
      <c r="D39" s="625" t="s">
        <v>397</v>
      </c>
      <c r="E39" s="454">
        <f>SUM('Funding Summary'!D34:D37)</f>
        <v>0</v>
      </c>
      <c r="F39" s="397">
        <f>SUM('Funding Summary'!E34:E37)</f>
        <v>0</v>
      </c>
      <c r="G39" s="397">
        <f>SUM('Funding Summary'!F34:F37)</f>
        <v>0</v>
      </c>
      <c r="H39" s="397">
        <f>SUM('Funding Summary'!G34:G37)</f>
        <v>0</v>
      </c>
      <c r="I39" s="398">
        <f>SUM('Funding Summary'!H34:H37)</f>
        <v>0</v>
      </c>
      <c r="J39" s="455">
        <f t="shared" si="4"/>
        <v>0</v>
      </c>
      <c r="K39" s="441">
        <f ca="1">E39*'Base Inputs'!$C$10</f>
        <v>0</v>
      </c>
      <c r="L39" s="399">
        <f ca="1">F39*'Base Inputs'!$C$10</f>
        <v>0</v>
      </c>
      <c r="M39" s="399">
        <f ca="1">G39*'Base Inputs'!$C$10</f>
        <v>0</v>
      </c>
      <c r="N39" s="399">
        <f ca="1">H39*'Base Inputs'!$C$10</f>
        <v>0</v>
      </c>
      <c r="O39" s="400">
        <f ca="1">I39*'Base Inputs'!$C$10</f>
        <v>0</v>
      </c>
      <c r="P39" s="442">
        <f t="shared" ca="1" si="5"/>
        <v>0</v>
      </c>
    </row>
    <row r="40" spans="2:16" ht="16">
      <c r="B40" s="611" t="s">
        <v>34</v>
      </c>
      <c r="C40" s="476" t="s">
        <v>39</v>
      </c>
      <c r="D40" s="625" t="s">
        <v>397</v>
      </c>
      <c r="E40" s="454">
        <f>SUM('Funding Summary'!D38:D41)</f>
        <v>0</v>
      </c>
      <c r="F40" s="397">
        <f>SUM('Funding Summary'!E38:E41)</f>
        <v>0</v>
      </c>
      <c r="G40" s="397">
        <f>SUM('Funding Summary'!F38:F41)</f>
        <v>0</v>
      </c>
      <c r="H40" s="397">
        <f>SUM('Funding Summary'!G38:G41)</f>
        <v>0</v>
      </c>
      <c r="I40" s="398">
        <f>SUM('Funding Summary'!H38:H41)</f>
        <v>0</v>
      </c>
      <c r="J40" s="455">
        <f t="shared" si="4"/>
        <v>0</v>
      </c>
      <c r="K40" s="441">
        <f ca="1">E40*'Base Inputs'!$C$10</f>
        <v>0</v>
      </c>
      <c r="L40" s="399">
        <f ca="1">F40*'Base Inputs'!$C$10</f>
        <v>0</v>
      </c>
      <c r="M40" s="399">
        <f ca="1">G40*'Base Inputs'!$C$10</f>
        <v>0</v>
      </c>
      <c r="N40" s="399">
        <f ca="1">H40*'Base Inputs'!$C$10</f>
        <v>0</v>
      </c>
      <c r="O40" s="400">
        <f ca="1">I40*'Base Inputs'!$C$10</f>
        <v>0</v>
      </c>
      <c r="P40" s="442">
        <f t="shared" ca="1" si="5"/>
        <v>0</v>
      </c>
    </row>
    <row r="41" spans="2:16" ht="16">
      <c r="B41" s="611" t="s">
        <v>36</v>
      </c>
      <c r="C41" s="476" t="s">
        <v>39</v>
      </c>
      <c r="D41" s="625" t="s">
        <v>397</v>
      </c>
      <c r="E41" s="456">
        <f>SUM('Funding Summary'!D42:D45)</f>
        <v>0</v>
      </c>
      <c r="F41" s="403">
        <f>SUM('Funding Summary'!E42:E45)</f>
        <v>0</v>
      </c>
      <c r="G41" s="403">
        <f>SUM('Funding Summary'!F42:F45)</f>
        <v>0</v>
      </c>
      <c r="H41" s="403">
        <f>SUM('Funding Summary'!G42:G45)</f>
        <v>0</v>
      </c>
      <c r="I41" s="404">
        <f>SUM('Funding Summary'!H42:H45)</f>
        <v>0</v>
      </c>
      <c r="J41" s="457">
        <f t="shared" si="4"/>
        <v>0</v>
      </c>
      <c r="K41" s="443">
        <f ca="1">E41*'Base Inputs'!$C$10</f>
        <v>0</v>
      </c>
      <c r="L41" s="401">
        <f ca="1">F41*'Base Inputs'!$C$10</f>
        <v>0</v>
      </c>
      <c r="M41" s="401">
        <f ca="1">G41*'Base Inputs'!$C$10</f>
        <v>0</v>
      </c>
      <c r="N41" s="401">
        <f ca="1">H41*'Base Inputs'!$C$10</f>
        <v>0</v>
      </c>
      <c r="O41" s="402">
        <f ca="1">I41*'Base Inputs'!$C$10</f>
        <v>0</v>
      </c>
      <c r="P41" s="444">
        <f t="shared" ca="1" si="5"/>
        <v>0</v>
      </c>
    </row>
    <row r="42" spans="2:16" ht="18.5">
      <c r="B42" s="536"/>
      <c r="D42" s="445" t="s">
        <v>398</v>
      </c>
      <c r="E42" s="464">
        <f>SUM(E33:E41)</f>
        <v>0</v>
      </c>
      <c r="F42" s="465">
        <f>SUM(F33:F41)</f>
        <v>0</v>
      </c>
      <c r="G42" s="465">
        <f t="shared" ref="G42:I42" si="6">SUM(G33:G41)</f>
        <v>0</v>
      </c>
      <c r="H42" s="465">
        <f t="shared" si="6"/>
        <v>0</v>
      </c>
      <c r="I42" s="466">
        <f t="shared" si="6"/>
        <v>0</v>
      </c>
      <c r="J42" s="467">
        <f>SUM(J33:J41)</f>
        <v>0</v>
      </c>
      <c r="K42" s="464">
        <f ca="1">SUM(K33:K41)</f>
        <v>0</v>
      </c>
      <c r="L42" s="465">
        <f ca="1">SUM(L33:L41)</f>
        <v>0</v>
      </c>
      <c r="M42" s="465">
        <f t="shared" ref="M42" ca="1" si="7">SUM(M33:M41)</f>
        <v>0</v>
      </c>
      <c r="N42" s="465">
        <f t="shared" ref="N42" ca="1" si="8">SUM(N33:N41)</f>
        <v>0</v>
      </c>
      <c r="O42" s="466">
        <f t="shared" ref="O42" ca="1" si="9">SUM(O33:O41)</f>
        <v>0</v>
      </c>
      <c r="P42" s="467">
        <f ca="1">SUM(P33:P41)</f>
        <v>0</v>
      </c>
    </row>
    <row r="43" spans="2:16" ht="23.15" customHeight="1" thickBot="1">
      <c r="D43" s="445" t="s">
        <v>399</v>
      </c>
      <c r="E43" s="468">
        <f t="shared" ref="E43:P43" ca="1" si="10">E31-(SUM(E33:E41))</f>
        <v>0</v>
      </c>
      <c r="F43" s="469">
        <f t="shared" ca="1" si="10"/>
        <v>0</v>
      </c>
      <c r="G43" s="469">
        <f t="shared" ca="1" si="10"/>
        <v>0</v>
      </c>
      <c r="H43" s="469">
        <f t="shared" ca="1" si="10"/>
        <v>0</v>
      </c>
      <c r="I43" s="469">
        <f t="shared" ca="1" si="10"/>
        <v>0</v>
      </c>
      <c r="J43" s="470">
        <f t="shared" ca="1" si="10"/>
        <v>0</v>
      </c>
      <c r="K43" s="471">
        <f t="shared" ca="1" si="10"/>
        <v>0</v>
      </c>
      <c r="L43" s="472">
        <f t="shared" ca="1" si="10"/>
        <v>0</v>
      </c>
      <c r="M43" s="472">
        <f t="shared" ca="1" si="10"/>
        <v>0</v>
      </c>
      <c r="N43" s="472">
        <f t="shared" ca="1" si="10"/>
        <v>0</v>
      </c>
      <c r="O43" s="472">
        <f t="shared" ca="1" si="10"/>
        <v>0</v>
      </c>
      <c r="P43" s="473">
        <f t="shared" ca="1" si="10"/>
        <v>0</v>
      </c>
    </row>
    <row r="44" spans="2:16" ht="22.5" customHeight="1"/>
  </sheetData>
  <mergeCells count="10">
    <mergeCell ref="B32:P32"/>
    <mergeCell ref="B31:D31"/>
    <mergeCell ref="E7:J7"/>
    <mergeCell ref="K7:P7"/>
    <mergeCell ref="B20:D20"/>
    <mergeCell ref="B30:D30"/>
    <mergeCell ref="E20:J20"/>
    <mergeCell ref="E30:J30"/>
    <mergeCell ref="K20:P20"/>
    <mergeCell ref="K30:P30"/>
  </mergeCells>
  <pageMargins left="0.7" right="0.7" top="0.75" bottom="0.75" header="0.3" footer="0.3"/>
  <ignoredErrors>
    <ignoredError sqref="E33:F33 E39:E40 E35:E37 F35:F40 G34:I34 G36:G40 H36:I36 H38:H40 I38:I40"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3D8E1082-ED27-1E46-8E06-86F172A34574}">
          <x14:formula1>
            <xm:f>Dropdowns!$C$2:$C$3</xm:f>
          </x14:formula1>
          <xm:sqref>C11:C19 C21:C29</xm:sqref>
        </x14:dataValidation>
        <x14:dataValidation type="list" allowBlank="1" showInputMessage="1" showErrorMessage="1" xr:uid="{93A8DACE-365F-B342-B6DB-4A71E7333EED}">
          <x14:formula1>
            <xm:f>Dropdowns!$A$2:$A$10</xm:f>
          </x14:formula1>
          <xm:sqref>B11:B19 B21:B29 B33:B42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327F-5113-4233-8EC2-814E2B394643}">
  <sheetPr>
    <tabColor theme="9" tint="-0.249977111117893"/>
  </sheetPr>
  <dimension ref="B2:Y153"/>
  <sheetViews>
    <sheetView showGridLines="0" topLeftCell="A78" zoomScale="84" zoomScaleNormal="110" workbookViewId="0">
      <selection activeCell="G76" sqref="G76"/>
    </sheetView>
  </sheetViews>
  <sheetFormatPr defaultColWidth="10.54296875" defaultRowHeight="14.5"/>
  <cols>
    <col min="1" max="1" width="3.1796875" customWidth="1"/>
    <col min="2" max="2" width="19" customWidth="1"/>
    <col min="3" max="3" width="64.1796875" customWidth="1"/>
    <col min="4" max="4" width="63.453125" customWidth="1"/>
    <col min="5" max="5" width="20.81640625" customWidth="1"/>
    <col min="6" max="6" width="3.81640625" customWidth="1"/>
    <col min="7" max="7" width="24.453125" customWidth="1"/>
    <col min="8" max="12" width="19.453125" customWidth="1"/>
    <col min="13" max="13" width="19.453125" style="76" customWidth="1"/>
    <col min="14" max="17" width="19.453125" customWidth="1"/>
    <col min="18" max="18" width="17.453125" customWidth="1"/>
    <col min="19" max="20" width="15" bestFit="1" customWidth="1"/>
    <col min="21" max="25" width="16" customWidth="1"/>
  </cols>
  <sheetData>
    <row r="2" spans="2:23" ht="16">
      <c r="B2" s="2" t="str">
        <f>IF(ISBLANK('Base Inputs'!$C$7),'Base Inputs'!$C$5&amp;" - MMS Introduction &amp; Scale-up Costing", 'Base Inputs'!$C$7&amp;", "&amp;'Base Inputs'!$C$5&amp;" - MMS Introduction &amp; Scale-up Costing")</f>
        <v>Ethiopia - MMS Introduction &amp; Scale-up Costing</v>
      </c>
    </row>
    <row r="3" spans="2:23" ht="23.5">
      <c r="B3" s="3" t="s">
        <v>400</v>
      </c>
    </row>
    <row r="4" spans="2:23" ht="16">
      <c r="B4" s="187"/>
    </row>
    <row r="5" spans="2:23" ht="16">
      <c r="B5" s="183" t="s">
        <v>379</v>
      </c>
    </row>
    <row r="7" spans="2:23" ht="16">
      <c r="B7" s="183"/>
    </row>
    <row r="8" spans="2:23" ht="23.5">
      <c r="B8" s="235" t="s">
        <v>401</v>
      </c>
      <c r="C8" s="189"/>
      <c r="D8" s="189"/>
      <c r="E8" s="189"/>
      <c r="F8" s="189"/>
      <c r="G8" s="189"/>
      <c r="H8" s="189"/>
      <c r="I8" s="189"/>
      <c r="J8" s="189"/>
      <c r="K8" s="189"/>
      <c r="L8" s="189"/>
      <c r="M8" s="225"/>
      <c r="N8" s="189"/>
      <c r="O8" s="189"/>
      <c r="P8" s="189"/>
      <c r="Q8" s="189"/>
      <c r="R8" s="189"/>
      <c r="S8" s="233"/>
      <c r="T8" s="233"/>
      <c r="U8" s="233"/>
      <c r="V8" s="233"/>
      <c r="W8" s="233"/>
    </row>
    <row r="10" spans="2:23">
      <c r="G10" s="23"/>
      <c r="H10" s="312">
        <f>'Base Inputs'!$C$13</f>
        <v>2024</v>
      </c>
      <c r="I10" s="312">
        <f>'Base Inputs'!$D$13</f>
        <v>2025</v>
      </c>
      <c r="J10" s="312">
        <f>'Base Inputs'!$E$13</f>
        <v>2026</v>
      </c>
      <c r="K10" s="312">
        <f>'Base Inputs'!$F$13</f>
        <v>2027</v>
      </c>
      <c r="L10" s="312">
        <f>'Base Inputs'!$G$13</f>
        <v>2028</v>
      </c>
      <c r="M10" s="315" t="s">
        <v>384</v>
      </c>
    </row>
    <row r="11" spans="2:23" ht="16">
      <c r="F11" s="699" t="s">
        <v>402</v>
      </c>
      <c r="G11" s="218" t="s">
        <v>20</v>
      </c>
      <c r="H11" s="209">
        <f>'Total Cost Outputs'!E11+'Total Cost Outputs'!E21</f>
        <v>0</v>
      </c>
      <c r="I11" s="210">
        <f>'Total Cost Outputs'!F11+'Total Cost Outputs'!F21</f>
        <v>0</v>
      </c>
      <c r="J11" s="210">
        <f>'Total Cost Outputs'!G11+'Total Cost Outputs'!G21</f>
        <v>0</v>
      </c>
      <c r="K11" s="210">
        <f>'Total Cost Outputs'!H11+'Total Cost Outputs'!H21</f>
        <v>0</v>
      </c>
      <c r="L11" s="211">
        <f>'Total Cost Outputs'!I11+'Total Cost Outputs'!I21</f>
        <v>0</v>
      </c>
      <c r="M11" s="319">
        <f>SUM(H11:L11)</f>
        <v>0</v>
      </c>
    </row>
    <row r="12" spans="2:23" ht="16">
      <c r="F12" s="700"/>
      <c r="G12" s="218" t="s">
        <v>22</v>
      </c>
      <c r="H12" s="212">
        <f>'Total Cost Outputs'!E12+'Total Cost Outputs'!E22</f>
        <v>0</v>
      </c>
      <c r="I12" s="314">
        <f>'Total Cost Outputs'!F12+'Total Cost Outputs'!F22</f>
        <v>0</v>
      </c>
      <c r="J12" s="314">
        <f>'Total Cost Outputs'!G12+'Total Cost Outputs'!G22</f>
        <v>0</v>
      </c>
      <c r="K12" s="314">
        <f>'Total Cost Outputs'!H12+'Total Cost Outputs'!H22</f>
        <v>0</v>
      </c>
      <c r="L12" s="213">
        <f>'Total Cost Outputs'!I12+'Total Cost Outputs'!I22</f>
        <v>0</v>
      </c>
      <c r="M12" s="320">
        <f t="shared" ref="M12:M19" si="0">SUM(H12:L12)</f>
        <v>0</v>
      </c>
    </row>
    <row r="13" spans="2:23" ht="16">
      <c r="F13" s="700"/>
      <c r="G13" s="218" t="s">
        <v>24</v>
      </c>
      <c r="H13" s="212">
        <f ca="1">'Total Cost Outputs'!E13+'Total Cost Outputs'!E23</f>
        <v>0</v>
      </c>
      <c r="I13" s="314">
        <f ca="1">'Total Cost Outputs'!F13+'Total Cost Outputs'!F23</f>
        <v>0</v>
      </c>
      <c r="J13" s="314">
        <f ca="1">'Total Cost Outputs'!G13+'Total Cost Outputs'!G23</f>
        <v>0</v>
      </c>
      <c r="K13" s="314">
        <f ca="1">'Total Cost Outputs'!H13+'Total Cost Outputs'!H23</f>
        <v>0</v>
      </c>
      <c r="L13" s="213">
        <f ca="1">'Total Cost Outputs'!I13+'Total Cost Outputs'!I23</f>
        <v>0</v>
      </c>
      <c r="M13" s="320">
        <f t="shared" ca="1" si="0"/>
        <v>0</v>
      </c>
    </row>
    <row r="14" spans="2:23" ht="16">
      <c r="F14" s="700"/>
      <c r="G14" s="218" t="s">
        <v>26</v>
      </c>
      <c r="H14" s="212">
        <f>'Total Cost Outputs'!E14+'Total Cost Outputs'!E24</f>
        <v>0</v>
      </c>
      <c r="I14" s="314">
        <f>'Total Cost Outputs'!F14+'Total Cost Outputs'!F24</f>
        <v>0</v>
      </c>
      <c r="J14" s="314">
        <f>'Total Cost Outputs'!G14+'Total Cost Outputs'!G24</f>
        <v>0</v>
      </c>
      <c r="K14" s="314">
        <f>'Total Cost Outputs'!H14+'Total Cost Outputs'!H24</f>
        <v>0</v>
      </c>
      <c r="L14" s="213">
        <f>'Total Cost Outputs'!I14+'Total Cost Outputs'!I24</f>
        <v>0</v>
      </c>
      <c r="M14" s="320">
        <f t="shared" si="0"/>
        <v>0</v>
      </c>
    </row>
    <row r="15" spans="2:23" ht="16">
      <c r="F15" s="700"/>
      <c r="G15" s="218" t="s">
        <v>28</v>
      </c>
      <c r="H15" s="212">
        <f>'Total Cost Outputs'!E15+'Total Cost Outputs'!E25</f>
        <v>0</v>
      </c>
      <c r="I15" s="314">
        <f>'Total Cost Outputs'!F15+'Total Cost Outputs'!F25</f>
        <v>0</v>
      </c>
      <c r="J15" s="314">
        <f>'Total Cost Outputs'!G15+'Total Cost Outputs'!G25</f>
        <v>0</v>
      </c>
      <c r="K15" s="314">
        <f>'Total Cost Outputs'!H15+'Total Cost Outputs'!H25</f>
        <v>0</v>
      </c>
      <c r="L15" s="213">
        <f>'Total Cost Outputs'!I15+'Total Cost Outputs'!I25</f>
        <v>0</v>
      </c>
      <c r="M15" s="320">
        <f t="shared" si="0"/>
        <v>0</v>
      </c>
    </row>
    <row r="16" spans="2:23" ht="16">
      <c r="F16" s="700"/>
      <c r="G16" s="218" t="s">
        <v>30</v>
      </c>
      <c r="H16" s="212">
        <f>'Total Cost Outputs'!E16+'Total Cost Outputs'!E26</f>
        <v>0</v>
      </c>
      <c r="I16" s="314">
        <f>'Total Cost Outputs'!F16+'Total Cost Outputs'!F26</f>
        <v>0</v>
      </c>
      <c r="J16" s="314">
        <f>'Total Cost Outputs'!G16+'Total Cost Outputs'!G26</f>
        <v>0</v>
      </c>
      <c r="K16" s="314">
        <f>'Total Cost Outputs'!H16+'Total Cost Outputs'!H26</f>
        <v>0</v>
      </c>
      <c r="L16" s="213">
        <f>'Total Cost Outputs'!I16+'Total Cost Outputs'!I26</f>
        <v>0</v>
      </c>
      <c r="M16" s="320">
        <f t="shared" si="0"/>
        <v>0</v>
      </c>
    </row>
    <row r="17" spans="2:16" ht="16">
      <c r="F17" s="700"/>
      <c r="G17" s="218" t="s">
        <v>32</v>
      </c>
      <c r="H17" s="212">
        <f>'Total Cost Outputs'!E17+'Total Cost Outputs'!E27</f>
        <v>0</v>
      </c>
      <c r="I17" s="314">
        <f>'Total Cost Outputs'!F17+'Total Cost Outputs'!F27</f>
        <v>0</v>
      </c>
      <c r="J17" s="314">
        <f>'Total Cost Outputs'!G17+'Total Cost Outputs'!G27</f>
        <v>0</v>
      </c>
      <c r="K17" s="314">
        <f>'Total Cost Outputs'!H17+'Total Cost Outputs'!H27</f>
        <v>0</v>
      </c>
      <c r="L17" s="213">
        <f>'Total Cost Outputs'!I17+'Total Cost Outputs'!I27</f>
        <v>0</v>
      </c>
      <c r="M17" s="320">
        <f t="shared" si="0"/>
        <v>0</v>
      </c>
    </row>
    <row r="18" spans="2:16" ht="16">
      <c r="F18" s="700"/>
      <c r="G18" s="218" t="s">
        <v>34</v>
      </c>
      <c r="H18" s="212">
        <f>'Total Cost Outputs'!E18+'Total Cost Outputs'!E28</f>
        <v>0</v>
      </c>
      <c r="I18" s="314">
        <f>'Total Cost Outputs'!F18+'Total Cost Outputs'!F28</f>
        <v>0</v>
      </c>
      <c r="J18" s="314">
        <f>'Total Cost Outputs'!G18+'Total Cost Outputs'!G28</f>
        <v>0</v>
      </c>
      <c r="K18" s="314">
        <f>'Total Cost Outputs'!H18+'Total Cost Outputs'!H28</f>
        <v>0</v>
      </c>
      <c r="L18" s="213">
        <f>'Total Cost Outputs'!I18+'Total Cost Outputs'!I28</f>
        <v>0</v>
      </c>
      <c r="M18" s="320">
        <f t="shared" si="0"/>
        <v>0</v>
      </c>
      <c r="N18" s="5"/>
      <c r="O18" s="5"/>
      <c r="P18" s="5"/>
    </row>
    <row r="19" spans="2:16" ht="16">
      <c r="F19" s="701"/>
      <c r="G19" s="219" t="s">
        <v>36</v>
      </c>
      <c r="H19" s="214">
        <f>'Total Cost Outputs'!E19+'Total Cost Outputs'!E29</f>
        <v>0</v>
      </c>
      <c r="I19" s="215">
        <f>'Total Cost Outputs'!F19+'Total Cost Outputs'!F29</f>
        <v>0</v>
      </c>
      <c r="J19" s="215">
        <f>'Total Cost Outputs'!G19+'Total Cost Outputs'!G29</f>
        <v>0</v>
      </c>
      <c r="K19" s="215">
        <f>'Total Cost Outputs'!H19+'Total Cost Outputs'!H29</f>
        <v>0</v>
      </c>
      <c r="L19" s="216">
        <f>'Total Cost Outputs'!I19+'Total Cost Outputs'!I29</f>
        <v>0</v>
      </c>
      <c r="M19" s="321">
        <f t="shared" si="0"/>
        <v>0</v>
      </c>
      <c r="N19" s="217"/>
    </row>
    <row r="20" spans="2:16" ht="16">
      <c r="F20" s="699" t="str">
        <f>'Base Inputs'!$C$9</f>
        <v>ETB</v>
      </c>
      <c r="G20" s="218" t="s">
        <v>20</v>
      </c>
      <c r="H20" s="316">
        <f ca="1">H11*'Base Inputs'!$C$10</f>
        <v>0</v>
      </c>
      <c r="I20" s="317">
        <f ca="1">I11*'Base Inputs'!$C$10</f>
        <v>0</v>
      </c>
      <c r="J20" s="317">
        <f ca="1">J11*'Base Inputs'!$C$10</f>
        <v>0</v>
      </c>
      <c r="K20" s="317">
        <f ca="1">K11*'Base Inputs'!$C$10</f>
        <v>0</v>
      </c>
      <c r="L20" s="318">
        <f ca="1">L11*'Base Inputs'!$C$10</f>
        <v>0</v>
      </c>
      <c r="M20" s="322">
        <f ca="1">SUM(H20:L20)</f>
        <v>0</v>
      </c>
    </row>
    <row r="21" spans="2:16" ht="16">
      <c r="F21" s="700"/>
      <c r="G21" s="218" t="s">
        <v>22</v>
      </c>
      <c r="H21" s="220">
        <f ca="1">H12*'Base Inputs'!$C$10</f>
        <v>0</v>
      </c>
      <c r="I21" s="313">
        <f ca="1">I12*'Base Inputs'!$C$10</f>
        <v>0</v>
      </c>
      <c r="J21" s="313">
        <f ca="1">J12*'Base Inputs'!$C$10</f>
        <v>0</v>
      </c>
      <c r="K21" s="313">
        <f ca="1">K12*'Base Inputs'!$C$10</f>
        <v>0</v>
      </c>
      <c r="L21" s="221">
        <f ca="1">L12*'Base Inputs'!$C$10</f>
        <v>0</v>
      </c>
      <c r="M21" s="322">
        <f t="shared" ref="M21:M28" ca="1" si="1">SUM(H21:L21)</f>
        <v>0</v>
      </c>
    </row>
    <row r="22" spans="2:16" ht="16">
      <c r="F22" s="700"/>
      <c r="G22" s="218" t="s">
        <v>24</v>
      </c>
      <c r="H22" s="220">
        <f ca="1">H13*'Base Inputs'!$C$10</f>
        <v>0</v>
      </c>
      <c r="I22" s="313">
        <f ca="1">I13*'Base Inputs'!$C$10</f>
        <v>0</v>
      </c>
      <c r="J22" s="313">
        <f ca="1">J13*'Base Inputs'!$C$10</f>
        <v>0</v>
      </c>
      <c r="K22" s="313">
        <f ca="1">K13*'Base Inputs'!$C$10</f>
        <v>0</v>
      </c>
      <c r="L22" s="221">
        <f ca="1">L13*'Base Inputs'!$C$10</f>
        <v>0</v>
      </c>
      <c r="M22" s="322">
        <f t="shared" ca="1" si="1"/>
        <v>0</v>
      </c>
    </row>
    <row r="23" spans="2:16" ht="16">
      <c r="F23" s="700"/>
      <c r="G23" s="218" t="s">
        <v>26</v>
      </c>
      <c r="H23" s="220">
        <f ca="1">H14*'Base Inputs'!$C$10</f>
        <v>0</v>
      </c>
      <c r="I23" s="313">
        <f ca="1">I14*'Base Inputs'!$C$10</f>
        <v>0</v>
      </c>
      <c r="J23" s="313">
        <f ca="1">J14*'Base Inputs'!$C$10</f>
        <v>0</v>
      </c>
      <c r="K23" s="313">
        <f ca="1">K14*'Base Inputs'!$C$10</f>
        <v>0</v>
      </c>
      <c r="L23" s="221">
        <f ca="1">L14*'Base Inputs'!$C$10</f>
        <v>0</v>
      </c>
      <c r="M23" s="322">
        <f t="shared" ca="1" si="1"/>
        <v>0</v>
      </c>
    </row>
    <row r="24" spans="2:16" ht="16">
      <c r="F24" s="700"/>
      <c r="G24" s="218" t="s">
        <v>28</v>
      </c>
      <c r="H24" s="220">
        <f ca="1">H15*'Base Inputs'!$C$10</f>
        <v>0</v>
      </c>
      <c r="I24" s="313">
        <f ca="1">I15*'Base Inputs'!$C$10</f>
        <v>0</v>
      </c>
      <c r="J24" s="313">
        <f ca="1">J15*'Base Inputs'!$C$10</f>
        <v>0</v>
      </c>
      <c r="K24" s="313">
        <f ca="1">K15*'Base Inputs'!$C$10</f>
        <v>0</v>
      </c>
      <c r="L24" s="221">
        <f ca="1">L15*'Base Inputs'!$C$10</f>
        <v>0</v>
      </c>
      <c r="M24" s="322">
        <f t="shared" ca="1" si="1"/>
        <v>0</v>
      </c>
    </row>
    <row r="25" spans="2:16" ht="16">
      <c r="F25" s="700"/>
      <c r="G25" s="218" t="s">
        <v>30</v>
      </c>
      <c r="H25" s="220">
        <f ca="1">H16*'Base Inputs'!$C$10</f>
        <v>0</v>
      </c>
      <c r="I25" s="313">
        <f ca="1">I16*'Base Inputs'!$C$10</f>
        <v>0</v>
      </c>
      <c r="J25" s="313">
        <f ca="1">J16*'Base Inputs'!$C$10</f>
        <v>0</v>
      </c>
      <c r="K25" s="313">
        <f ca="1">K16*'Base Inputs'!$C$10</f>
        <v>0</v>
      </c>
      <c r="L25" s="221">
        <f ca="1">L16*'Base Inputs'!$C$10</f>
        <v>0</v>
      </c>
      <c r="M25" s="322">
        <f t="shared" ca="1" si="1"/>
        <v>0</v>
      </c>
    </row>
    <row r="26" spans="2:16" ht="16">
      <c r="F26" s="700"/>
      <c r="G26" s="218" t="s">
        <v>32</v>
      </c>
      <c r="H26" s="220">
        <f ca="1">H17*'Base Inputs'!$C$10</f>
        <v>0</v>
      </c>
      <c r="I26" s="313">
        <f ca="1">I17*'Base Inputs'!$C$10</f>
        <v>0</v>
      </c>
      <c r="J26" s="313">
        <f ca="1">J17*'Base Inputs'!$C$10</f>
        <v>0</v>
      </c>
      <c r="K26" s="313">
        <f ca="1">K17*'Base Inputs'!$C$10</f>
        <v>0</v>
      </c>
      <c r="L26" s="221">
        <f ca="1">L17*'Base Inputs'!$C$10</f>
        <v>0</v>
      </c>
      <c r="M26" s="322">
        <f t="shared" ca="1" si="1"/>
        <v>0</v>
      </c>
    </row>
    <row r="27" spans="2:16" ht="16">
      <c r="F27" s="700"/>
      <c r="G27" s="218" t="s">
        <v>34</v>
      </c>
      <c r="H27" s="220">
        <f ca="1">H18*'Base Inputs'!$C$10</f>
        <v>0</v>
      </c>
      <c r="I27" s="313">
        <f ca="1">I18*'Base Inputs'!$C$10</f>
        <v>0</v>
      </c>
      <c r="J27" s="313">
        <f ca="1">J18*'Base Inputs'!$C$10</f>
        <v>0</v>
      </c>
      <c r="K27" s="313">
        <f ca="1">K18*'Base Inputs'!$C$10</f>
        <v>0</v>
      </c>
      <c r="L27" s="221">
        <f ca="1">L18*'Base Inputs'!$C$10</f>
        <v>0</v>
      </c>
      <c r="M27" s="322">
        <f t="shared" ca="1" si="1"/>
        <v>0</v>
      </c>
    </row>
    <row r="28" spans="2:16" ht="16">
      <c r="F28" s="701"/>
      <c r="G28" s="219" t="s">
        <v>36</v>
      </c>
      <c r="H28" s="222">
        <f ca="1">H19*'Base Inputs'!$C$10</f>
        <v>0</v>
      </c>
      <c r="I28" s="223">
        <f ca="1">I19*'Base Inputs'!$C$10</f>
        <v>0</v>
      </c>
      <c r="J28" s="223">
        <f ca="1">J19*'Base Inputs'!$C$10</f>
        <v>0</v>
      </c>
      <c r="K28" s="223">
        <f ca="1">K19*'Base Inputs'!$C$10</f>
        <v>0</v>
      </c>
      <c r="L28" s="224">
        <f ca="1">L19*'Base Inputs'!$C$10</f>
        <v>0</v>
      </c>
      <c r="M28" s="323">
        <f t="shared" ca="1" si="1"/>
        <v>0</v>
      </c>
    </row>
    <row r="29" spans="2:16">
      <c r="H29" s="217"/>
    </row>
    <row r="31" spans="2:16">
      <c r="B31" s="208" t="s">
        <v>403</v>
      </c>
      <c r="D31" s="208" t="s">
        <v>404</v>
      </c>
    </row>
    <row r="33" spans="2:18" ht="23.5">
      <c r="B33" s="235" t="s">
        <v>405</v>
      </c>
      <c r="C33" s="144"/>
      <c r="D33" s="144"/>
      <c r="E33" s="144"/>
      <c r="F33" s="144"/>
      <c r="G33" s="144"/>
      <c r="H33" s="144"/>
      <c r="I33" s="144"/>
      <c r="J33" s="144"/>
      <c r="K33" s="144"/>
      <c r="L33" s="144"/>
      <c r="M33" s="227"/>
      <c r="N33" s="144"/>
      <c r="O33" s="144"/>
      <c r="P33" s="144"/>
      <c r="Q33" s="144"/>
      <c r="R33" s="144"/>
    </row>
    <row r="34" spans="2:18" ht="17.25" customHeight="1">
      <c r="B34" s="93"/>
    </row>
    <row r="35" spans="2:18" s="25" customFormat="1" ht="8.25" hidden="1" customHeight="1">
      <c r="H35" s="25" t="s">
        <v>406</v>
      </c>
      <c r="I35" s="232" t="s">
        <v>407</v>
      </c>
      <c r="J35" s="25" t="s">
        <v>408</v>
      </c>
      <c r="K35" s="25" t="s">
        <v>407</v>
      </c>
      <c r="L35" s="25" t="s">
        <v>409</v>
      </c>
      <c r="M35" s="25" t="s">
        <v>407</v>
      </c>
      <c r="N35" s="25" t="s">
        <v>410</v>
      </c>
      <c r="O35" s="25" t="s">
        <v>407</v>
      </c>
      <c r="P35" s="25" t="s">
        <v>411</v>
      </c>
      <c r="Q35" s="25" t="s">
        <v>407</v>
      </c>
    </row>
    <row r="36" spans="2:18" ht="17.25" customHeight="1">
      <c r="G36" s="17"/>
      <c r="H36" s="315" t="str">
        <f>'Base Inputs'!$C$13&amp;"   (I/T)"</f>
        <v>2024   (I/T)</v>
      </c>
      <c r="I36" s="315" t="str">
        <f>'Base Inputs'!$C$13&amp;"   (O)"</f>
        <v>2024   (O)</v>
      </c>
      <c r="J36" s="315" t="str">
        <f>'Base Inputs'!$D$13&amp;"   (I/T)"</f>
        <v>2025   (I/T)</v>
      </c>
      <c r="K36" s="315" t="str">
        <f>'Base Inputs'!$D$13&amp;"   (O)"</f>
        <v>2025   (O)</v>
      </c>
      <c r="L36" s="315" t="str">
        <f>'Base Inputs'!$E$13&amp;"   (I/T)"</f>
        <v>2026   (I/T)</v>
      </c>
      <c r="M36" s="315" t="str">
        <f>'Base Inputs'!$E$13&amp;"   (O)"</f>
        <v>2026   (O)</v>
      </c>
      <c r="N36" s="474" t="str">
        <f>'Base Inputs'!$F$13&amp;"   (I/T)"</f>
        <v>2027   (I/T)</v>
      </c>
      <c r="O36" s="474" t="str">
        <f>'Base Inputs'!$F$13&amp;"   (O)"</f>
        <v>2027   (O)</v>
      </c>
      <c r="P36" s="315" t="str">
        <f>'Base Inputs'!$G$13&amp;"   (I/T)"</f>
        <v>2028   (I/T)</v>
      </c>
      <c r="Q36" s="315" t="str">
        <f>'Base Inputs'!$G$13&amp;"   (O)"</f>
        <v>2028   (O)</v>
      </c>
      <c r="R36" s="315" t="s">
        <v>384</v>
      </c>
    </row>
    <row r="37" spans="2:18" ht="14.25" customHeight="1">
      <c r="F37" s="699" t="s">
        <v>402</v>
      </c>
      <c r="G37" s="231" t="s">
        <v>20</v>
      </c>
      <c r="H37" s="338">
        <f>'Total Cost Outputs'!E11</f>
        <v>0</v>
      </c>
      <c r="I37" s="211">
        <f>'Total Cost Outputs'!E21</f>
        <v>0</v>
      </c>
      <c r="J37" s="338">
        <f>'Total Cost Outputs'!F11</f>
        <v>0</v>
      </c>
      <c r="K37" s="211">
        <f>'Total Cost Outputs'!F21</f>
        <v>0</v>
      </c>
      <c r="L37" s="338">
        <f>'Total Cost Outputs'!G11</f>
        <v>0</v>
      </c>
      <c r="M37" s="211">
        <f>'Total Cost Outputs'!G21</f>
        <v>0</v>
      </c>
      <c r="N37" s="338">
        <f>'Total Cost Outputs'!H11</f>
        <v>0</v>
      </c>
      <c r="O37" s="211">
        <f>'Total Cost Outputs'!H21</f>
        <v>0</v>
      </c>
      <c r="P37" s="338">
        <f>'Total Cost Outputs'!I11</f>
        <v>0</v>
      </c>
      <c r="Q37" s="211">
        <f>'Total Cost Outputs'!I21</f>
        <v>0</v>
      </c>
      <c r="R37" s="319">
        <f>SUM(H37:Q37)</f>
        <v>0</v>
      </c>
    </row>
    <row r="38" spans="2:18" ht="16">
      <c r="F38" s="700"/>
      <c r="G38" s="218" t="s">
        <v>22</v>
      </c>
      <c r="H38" s="339">
        <f>'Total Cost Outputs'!E12</f>
        <v>0</v>
      </c>
      <c r="I38" s="213">
        <f>'Total Cost Outputs'!E22</f>
        <v>0</v>
      </c>
      <c r="J38" s="339">
        <f>'Total Cost Outputs'!F12</f>
        <v>0</v>
      </c>
      <c r="K38" s="213">
        <f>'Total Cost Outputs'!F22</f>
        <v>0</v>
      </c>
      <c r="L38" s="339">
        <f>'Total Cost Outputs'!G12</f>
        <v>0</v>
      </c>
      <c r="M38" s="213">
        <f>'Total Cost Outputs'!G22</f>
        <v>0</v>
      </c>
      <c r="N38" s="339">
        <f>'Total Cost Outputs'!H12</f>
        <v>0</v>
      </c>
      <c r="O38" s="213">
        <f>'Total Cost Outputs'!H22</f>
        <v>0</v>
      </c>
      <c r="P38" s="339">
        <f>'Total Cost Outputs'!I12</f>
        <v>0</v>
      </c>
      <c r="Q38" s="213">
        <f>'Total Cost Outputs'!I22</f>
        <v>0</v>
      </c>
      <c r="R38" s="320">
        <f t="shared" ref="R38:R45" si="2">SUM(H38:Q38)</f>
        <v>0</v>
      </c>
    </row>
    <row r="39" spans="2:18" ht="16">
      <c r="F39" s="700"/>
      <c r="G39" s="218" t="s">
        <v>24</v>
      </c>
      <c r="H39" s="339">
        <f ca="1">'Total Cost Outputs'!E13</f>
        <v>0</v>
      </c>
      <c r="I39" s="213">
        <f ca="1">'Total Cost Outputs'!E23</f>
        <v>0</v>
      </c>
      <c r="J39" s="339">
        <f ca="1">'Total Cost Outputs'!F13</f>
        <v>0</v>
      </c>
      <c r="K39" s="213">
        <f ca="1">'Total Cost Outputs'!F23</f>
        <v>0</v>
      </c>
      <c r="L39" s="339">
        <f ca="1">'Total Cost Outputs'!G13</f>
        <v>0</v>
      </c>
      <c r="M39" s="213">
        <f ca="1">'Total Cost Outputs'!G23</f>
        <v>0</v>
      </c>
      <c r="N39" s="339">
        <f ca="1">'Total Cost Outputs'!H13</f>
        <v>0</v>
      </c>
      <c r="O39" s="213">
        <f ca="1">'Total Cost Outputs'!H23</f>
        <v>0</v>
      </c>
      <c r="P39" s="339">
        <f ca="1">'Total Cost Outputs'!I13</f>
        <v>0</v>
      </c>
      <c r="Q39" s="213">
        <f ca="1">'Total Cost Outputs'!I23</f>
        <v>0</v>
      </c>
      <c r="R39" s="320">
        <f t="shared" ca="1" si="2"/>
        <v>0</v>
      </c>
    </row>
    <row r="40" spans="2:18" ht="16">
      <c r="F40" s="700"/>
      <c r="G40" s="218" t="s">
        <v>26</v>
      </c>
      <c r="H40" s="339">
        <f>'Total Cost Outputs'!E14</f>
        <v>0</v>
      </c>
      <c r="I40" s="213">
        <f>'Total Cost Outputs'!E24</f>
        <v>0</v>
      </c>
      <c r="J40" s="339">
        <f>'Total Cost Outputs'!F14</f>
        <v>0</v>
      </c>
      <c r="K40" s="213">
        <f>'Total Cost Outputs'!F24</f>
        <v>0</v>
      </c>
      <c r="L40" s="339">
        <f>'Total Cost Outputs'!G14</f>
        <v>0</v>
      </c>
      <c r="M40" s="213">
        <f>'Total Cost Outputs'!G24</f>
        <v>0</v>
      </c>
      <c r="N40" s="339">
        <f>'Total Cost Outputs'!H14</f>
        <v>0</v>
      </c>
      <c r="O40" s="213">
        <f>'Total Cost Outputs'!H24</f>
        <v>0</v>
      </c>
      <c r="P40" s="339">
        <f>'Total Cost Outputs'!I14</f>
        <v>0</v>
      </c>
      <c r="Q40" s="213">
        <f>'Total Cost Outputs'!I24</f>
        <v>0</v>
      </c>
      <c r="R40" s="320">
        <f t="shared" si="2"/>
        <v>0</v>
      </c>
    </row>
    <row r="41" spans="2:18" ht="16">
      <c r="F41" s="700"/>
      <c r="G41" s="218" t="s">
        <v>28</v>
      </c>
      <c r="H41" s="339">
        <f>'Total Cost Outputs'!E15</f>
        <v>0</v>
      </c>
      <c r="I41" s="213">
        <f>'Total Cost Outputs'!E25</f>
        <v>0</v>
      </c>
      <c r="J41" s="339">
        <f>'Total Cost Outputs'!F15</f>
        <v>0</v>
      </c>
      <c r="K41" s="213">
        <f>'Total Cost Outputs'!F25</f>
        <v>0</v>
      </c>
      <c r="L41" s="339">
        <f>'Total Cost Outputs'!G15</f>
        <v>0</v>
      </c>
      <c r="M41" s="213">
        <f>'Total Cost Outputs'!G25</f>
        <v>0</v>
      </c>
      <c r="N41" s="339">
        <f>'Total Cost Outputs'!H15</f>
        <v>0</v>
      </c>
      <c r="O41" s="213">
        <f>'Total Cost Outputs'!H25</f>
        <v>0</v>
      </c>
      <c r="P41" s="339">
        <f>'Total Cost Outputs'!I15</f>
        <v>0</v>
      </c>
      <c r="Q41" s="213">
        <f>'Total Cost Outputs'!I25</f>
        <v>0</v>
      </c>
      <c r="R41" s="320">
        <f t="shared" si="2"/>
        <v>0</v>
      </c>
    </row>
    <row r="42" spans="2:18" ht="16">
      <c r="F42" s="700"/>
      <c r="G42" s="218" t="s">
        <v>30</v>
      </c>
      <c r="H42" s="339">
        <f>'Total Cost Outputs'!E16</f>
        <v>0</v>
      </c>
      <c r="I42" s="213">
        <f>'Total Cost Outputs'!E26</f>
        <v>0</v>
      </c>
      <c r="J42" s="339">
        <f>'Total Cost Outputs'!F16</f>
        <v>0</v>
      </c>
      <c r="K42" s="213">
        <f>'Total Cost Outputs'!F26</f>
        <v>0</v>
      </c>
      <c r="L42" s="339">
        <f>'Total Cost Outputs'!G16</f>
        <v>0</v>
      </c>
      <c r="M42" s="213">
        <f>'Total Cost Outputs'!G26</f>
        <v>0</v>
      </c>
      <c r="N42" s="339">
        <f>'Total Cost Outputs'!H16</f>
        <v>0</v>
      </c>
      <c r="O42" s="213">
        <f>'Total Cost Outputs'!H26</f>
        <v>0</v>
      </c>
      <c r="P42" s="339">
        <f>'Total Cost Outputs'!I16</f>
        <v>0</v>
      </c>
      <c r="Q42" s="213">
        <f>'Total Cost Outputs'!I26</f>
        <v>0</v>
      </c>
      <c r="R42" s="320">
        <f t="shared" si="2"/>
        <v>0</v>
      </c>
    </row>
    <row r="43" spans="2:18" ht="16">
      <c r="F43" s="700"/>
      <c r="G43" s="218" t="s">
        <v>32</v>
      </c>
      <c r="H43" s="339">
        <f>'Total Cost Outputs'!E17</f>
        <v>0</v>
      </c>
      <c r="I43" s="213">
        <f>'Total Cost Outputs'!E27</f>
        <v>0</v>
      </c>
      <c r="J43" s="339">
        <f>'Total Cost Outputs'!F17</f>
        <v>0</v>
      </c>
      <c r="K43" s="213">
        <f>'Total Cost Outputs'!F27</f>
        <v>0</v>
      </c>
      <c r="L43" s="339">
        <f>'Total Cost Outputs'!G17</f>
        <v>0</v>
      </c>
      <c r="M43" s="213">
        <f>'Total Cost Outputs'!G27</f>
        <v>0</v>
      </c>
      <c r="N43" s="339">
        <f>'Total Cost Outputs'!H17</f>
        <v>0</v>
      </c>
      <c r="O43" s="213">
        <f>'Total Cost Outputs'!H27</f>
        <v>0</v>
      </c>
      <c r="P43" s="339">
        <f>'Total Cost Outputs'!I17</f>
        <v>0</v>
      </c>
      <c r="Q43" s="213">
        <f>'Total Cost Outputs'!I27</f>
        <v>0</v>
      </c>
      <c r="R43" s="320">
        <f t="shared" si="2"/>
        <v>0</v>
      </c>
    </row>
    <row r="44" spans="2:18" ht="16">
      <c r="F44" s="700"/>
      <c r="G44" s="218" t="s">
        <v>34</v>
      </c>
      <c r="H44" s="339">
        <f>'Total Cost Outputs'!E18</f>
        <v>0</v>
      </c>
      <c r="I44" s="213">
        <f>'Total Cost Outputs'!E28</f>
        <v>0</v>
      </c>
      <c r="J44" s="339">
        <f>'Total Cost Outputs'!F18</f>
        <v>0</v>
      </c>
      <c r="K44" s="213">
        <f>'Total Cost Outputs'!F28</f>
        <v>0</v>
      </c>
      <c r="L44" s="339">
        <f>'Total Cost Outputs'!G18</f>
        <v>0</v>
      </c>
      <c r="M44" s="213">
        <f>'Total Cost Outputs'!G28</f>
        <v>0</v>
      </c>
      <c r="N44" s="339">
        <f>'Total Cost Outputs'!H18</f>
        <v>0</v>
      </c>
      <c r="O44" s="213">
        <f>'Total Cost Outputs'!H28</f>
        <v>0</v>
      </c>
      <c r="P44" s="339">
        <f>'Total Cost Outputs'!I18</f>
        <v>0</v>
      </c>
      <c r="Q44" s="213">
        <f>'Total Cost Outputs'!I28</f>
        <v>0</v>
      </c>
      <c r="R44" s="320">
        <f t="shared" si="2"/>
        <v>0</v>
      </c>
    </row>
    <row r="45" spans="2:18" ht="16">
      <c r="F45" s="701"/>
      <c r="G45" s="219" t="s">
        <v>36</v>
      </c>
      <c r="H45" s="339">
        <f>'Total Cost Outputs'!E19</f>
        <v>0</v>
      </c>
      <c r="I45" s="213">
        <f>'Total Cost Outputs'!E29</f>
        <v>0</v>
      </c>
      <c r="J45" s="339">
        <f>'Total Cost Outputs'!F19</f>
        <v>0</v>
      </c>
      <c r="K45" s="213">
        <f>'Total Cost Outputs'!F29</f>
        <v>0</v>
      </c>
      <c r="L45" s="339">
        <f>'Total Cost Outputs'!G19</f>
        <v>0</v>
      </c>
      <c r="M45" s="213">
        <f>'Total Cost Outputs'!G29</f>
        <v>0</v>
      </c>
      <c r="N45" s="339">
        <f>'Total Cost Outputs'!H19</f>
        <v>0</v>
      </c>
      <c r="O45" s="213">
        <f>'Total Cost Outputs'!H29</f>
        <v>0</v>
      </c>
      <c r="P45" s="339">
        <f>'Total Cost Outputs'!I19</f>
        <v>0</v>
      </c>
      <c r="Q45" s="213">
        <f>'Total Cost Outputs'!I29</f>
        <v>0</v>
      </c>
      <c r="R45" s="321">
        <f t="shared" si="2"/>
        <v>0</v>
      </c>
    </row>
    <row r="46" spans="2:18" ht="16">
      <c r="F46" s="699" t="str">
        <f>'Base Inputs'!$C$9</f>
        <v>ETB</v>
      </c>
      <c r="G46" s="218" t="s">
        <v>20</v>
      </c>
      <c r="H46" s="340">
        <f ca="1">H37*'Base Inputs'!$C$10</f>
        <v>0</v>
      </c>
      <c r="I46" s="318">
        <f ca="1">I37*'Base Inputs'!$C$10</f>
        <v>0</v>
      </c>
      <c r="J46" s="340">
        <f ca="1">J37*'Base Inputs'!$C$10</f>
        <v>0</v>
      </c>
      <c r="K46" s="318">
        <f ca="1">K37*'Base Inputs'!$C$10</f>
        <v>0</v>
      </c>
      <c r="L46" s="340">
        <f ca="1">L37*'Base Inputs'!$C$10</f>
        <v>0</v>
      </c>
      <c r="M46" s="318">
        <f ca="1">M37*'Base Inputs'!$C$10</f>
        <v>0</v>
      </c>
      <c r="N46" s="340">
        <f ca="1">N37*'Base Inputs'!$C$10</f>
        <v>0</v>
      </c>
      <c r="O46" s="318">
        <f ca="1">O37*'Base Inputs'!$C$10</f>
        <v>0</v>
      </c>
      <c r="P46" s="340">
        <f ca="1">P37*'Base Inputs'!$C$10</f>
        <v>0</v>
      </c>
      <c r="Q46" s="318">
        <f ca="1">Q37*'Base Inputs'!$C$10</f>
        <v>0</v>
      </c>
      <c r="R46" s="322">
        <f t="shared" ref="R46:R53" ca="1" si="3">SUM(H46:Q46)</f>
        <v>0</v>
      </c>
    </row>
    <row r="47" spans="2:18" ht="16">
      <c r="F47" s="700"/>
      <c r="G47" s="218" t="s">
        <v>22</v>
      </c>
      <c r="H47" s="341">
        <f ca="1">H38*'Base Inputs'!$C$10</f>
        <v>0</v>
      </c>
      <c r="I47" s="221">
        <f ca="1">I38*'Base Inputs'!$C$10</f>
        <v>0</v>
      </c>
      <c r="J47" s="341">
        <f ca="1">J38*'Base Inputs'!$C$10</f>
        <v>0</v>
      </c>
      <c r="K47" s="221">
        <f ca="1">K38*'Base Inputs'!$C$10</f>
        <v>0</v>
      </c>
      <c r="L47" s="341">
        <f ca="1">L38*'Base Inputs'!$C$10</f>
        <v>0</v>
      </c>
      <c r="M47" s="221">
        <f ca="1">M38*'Base Inputs'!$C$10</f>
        <v>0</v>
      </c>
      <c r="N47" s="341">
        <f ca="1">N38*'Base Inputs'!$C$10</f>
        <v>0</v>
      </c>
      <c r="O47" s="221">
        <f ca="1">O38*'Base Inputs'!$C$10</f>
        <v>0</v>
      </c>
      <c r="P47" s="341">
        <f ca="1">P38*'Base Inputs'!$C$10</f>
        <v>0</v>
      </c>
      <c r="Q47" s="221">
        <f ca="1">Q38*'Base Inputs'!$C$10</f>
        <v>0</v>
      </c>
      <c r="R47" s="322">
        <f t="shared" ca="1" si="3"/>
        <v>0</v>
      </c>
    </row>
    <row r="48" spans="2:18" ht="16">
      <c r="F48" s="700"/>
      <c r="G48" s="218" t="s">
        <v>24</v>
      </c>
      <c r="H48" s="341">
        <f ca="1">H39*'Base Inputs'!$C$10</f>
        <v>0</v>
      </c>
      <c r="I48" s="221">
        <f ca="1">I39*'Base Inputs'!$C$10</f>
        <v>0</v>
      </c>
      <c r="J48" s="341">
        <f ca="1">J39*'Base Inputs'!$C$10</f>
        <v>0</v>
      </c>
      <c r="K48" s="221">
        <f ca="1">K39*'Base Inputs'!$C$10</f>
        <v>0</v>
      </c>
      <c r="L48" s="341">
        <f ca="1">L39*'Base Inputs'!$C$10</f>
        <v>0</v>
      </c>
      <c r="M48" s="221">
        <f ca="1">M39*'Base Inputs'!$C$10</f>
        <v>0</v>
      </c>
      <c r="N48" s="341">
        <f ca="1">N39*'Base Inputs'!$C$10</f>
        <v>0</v>
      </c>
      <c r="O48" s="221">
        <f ca="1">O39*'Base Inputs'!$C$10</f>
        <v>0</v>
      </c>
      <c r="P48" s="341">
        <f ca="1">P39*'Base Inputs'!$C$10</f>
        <v>0</v>
      </c>
      <c r="Q48" s="221">
        <f ca="1">Q39*'Base Inputs'!$C$10</f>
        <v>0</v>
      </c>
      <c r="R48" s="322">
        <f t="shared" ca="1" si="3"/>
        <v>0</v>
      </c>
    </row>
    <row r="49" spans="2:23" ht="16">
      <c r="F49" s="700"/>
      <c r="G49" s="218" t="s">
        <v>26</v>
      </c>
      <c r="H49" s="341">
        <f ca="1">H40*'Base Inputs'!$C$10</f>
        <v>0</v>
      </c>
      <c r="I49" s="221">
        <f ca="1">I40*'Base Inputs'!$C$10</f>
        <v>0</v>
      </c>
      <c r="J49" s="341">
        <f ca="1">J40*'Base Inputs'!$C$10</f>
        <v>0</v>
      </c>
      <c r="K49" s="221">
        <f ca="1">K40*'Base Inputs'!$C$10</f>
        <v>0</v>
      </c>
      <c r="L49" s="341">
        <f ca="1">L40*'Base Inputs'!$C$10</f>
        <v>0</v>
      </c>
      <c r="M49" s="221">
        <f ca="1">M40*'Base Inputs'!$C$10</f>
        <v>0</v>
      </c>
      <c r="N49" s="341">
        <f ca="1">N40*'Base Inputs'!$C$10</f>
        <v>0</v>
      </c>
      <c r="O49" s="221">
        <f ca="1">O40*'Base Inputs'!$C$10</f>
        <v>0</v>
      </c>
      <c r="P49" s="341">
        <f ca="1">P40*'Base Inputs'!$C$10</f>
        <v>0</v>
      </c>
      <c r="Q49" s="221">
        <f ca="1">Q40*'Base Inputs'!$C$10</f>
        <v>0</v>
      </c>
      <c r="R49" s="322">
        <f t="shared" ca="1" si="3"/>
        <v>0</v>
      </c>
    </row>
    <row r="50" spans="2:23" ht="16">
      <c r="F50" s="700"/>
      <c r="G50" s="218" t="s">
        <v>28</v>
      </c>
      <c r="H50" s="341">
        <f ca="1">H41*'Base Inputs'!$C$10</f>
        <v>0</v>
      </c>
      <c r="I50" s="221">
        <f ca="1">I41*'Base Inputs'!$C$10</f>
        <v>0</v>
      </c>
      <c r="J50" s="341">
        <f ca="1">J41*'Base Inputs'!$C$10</f>
        <v>0</v>
      </c>
      <c r="K50" s="221">
        <f ca="1">K41*'Base Inputs'!$C$10</f>
        <v>0</v>
      </c>
      <c r="L50" s="341">
        <f ca="1">L41*'Base Inputs'!$C$10</f>
        <v>0</v>
      </c>
      <c r="M50" s="221">
        <f ca="1">M41*'Base Inputs'!$C$10</f>
        <v>0</v>
      </c>
      <c r="N50" s="341">
        <f ca="1">N41*'Base Inputs'!$C$10</f>
        <v>0</v>
      </c>
      <c r="O50" s="221">
        <f ca="1">O41*'Base Inputs'!$C$10</f>
        <v>0</v>
      </c>
      <c r="P50" s="341">
        <f ca="1">P41*'Base Inputs'!$C$10</f>
        <v>0</v>
      </c>
      <c r="Q50" s="221">
        <f ca="1">Q41*'Base Inputs'!$C$10</f>
        <v>0</v>
      </c>
      <c r="R50" s="322">
        <f t="shared" ca="1" si="3"/>
        <v>0</v>
      </c>
    </row>
    <row r="51" spans="2:23" ht="16">
      <c r="F51" s="700"/>
      <c r="G51" s="218" t="s">
        <v>30</v>
      </c>
      <c r="H51" s="341">
        <f ca="1">H42*'Base Inputs'!$C$10</f>
        <v>0</v>
      </c>
      <c r="I51" s="221">
        <f ca="1">I42*'Base Inputs'!$C$10</f>
        <v>0</v>
      </c>
      <c r="J51" s="341">
        <f ca="1">J42*'Base Inputs'!$C$10</f>
        <v>0</v>
      </c>
      <c r="K51" s="221">
        <f ca="1">K42*'Base Inputs'!$C$10</f>
        <v>0</v>
      </c>
      <c r="L51" s="341">
        <f ca="1">L42*'Base Inputs'!$C$10</f>
        <v>0</v>
      </c>
      <c r="M51" s="221">
        <f ca="1">M42*'Base Inputs'!$C$10</f>
        <v>0</v>
      </c>
      <c r="N51" s="341">
        <f ca="1">N42*'Base Inputs'!$C$10</f>
        <v>0</v>
      </c>
      <c r="O51" s="221">
        <f ca="1">O42*'Base Inputs'!$C$10</f>
        <v>0</v>
      </c>
      <c r="P51" s="341">
        <f ca="1">P42*'Base Inputs'!$C$10</f>
        <v>0</v>
      </c>
      <c r="Q51" s="221">
        <f ca="1">Q42*'Base Inputs'!$C$10</f>
        <v>0</v>
      </c>
      <c r="R51" s="322">
        <f t="shared" ca="1" si="3"/>
        <v>0</v>
      </c>
    </row>
    <row r="52" spans="2:23" ht="16">
      <c r="F52" s="700"/>
      <c r="G52" s="218" t="s">
        <v>32</v>
      </c>
      <c r="H52" s="341">
        <f ca="1">H43*'Base Inputs'!$C$10</f>
        <v>0</v>
      </c>
      <c r="I52" s="221">
        <f ca="1">I43*'Base Inputs'!$C$10</f>
        <v>0</v>
      </c>
      <c r="J52" s="341">
        <f ca="1">J43*'Base Inputs'!$C$10</f>
        <v>0</v>
      </c>
      <c r="K52" s="221">
        <f ca="1">K43*'Base Inputs'!$C$10</f>
        <v>0</v>
      </c>
      <c r="L52" s="341">
        <f ca="1">L43*'Base Inputs'!$C$10</f>
        <v>0</v>
      </c>
      <c r="M52" s="221">
        <f ca="1">M43*'Base Inputs'!$C$10</f>
        <v>0</v>
      </c>
      <c r="N52" s="341">
        <f ca="1">N43*'Base Inputs'!$C$10</f>
        <v>0</v>
      </c>
      <c r="O52" s="221">
        <f ca="1">O43*'Base Inputs'!$C$10</f>
        <v>0</v>
      </c>
      <c r="P52" s="341">
        <f ca="1">P43*'Base Inputs'!$C$10</f>
        <v>0</v>
      </c>
      <c r="Q52" s="221">
        <f ca="1">Q43*'Base Inputs'!$C$10</f>
        <v>0</v>
      </c>
      <c r="R52" s="322">
        <f t="shared" ca="1" si="3"/>
        <v>0</v>
      </c>
    </row>
    <row r="53" spans="2:23" ht="16">
      <c r="F53" s="700"/>
      <c r="G53" s="218" t="s">
        <v>34</v>
      </c>
      <c r="H53" s="341">
        <f ca="1">H44*'Base Inputs'!$C$10</f>
        <v>0</v>
      </c>
      <c r="I53" s="221">
        <f ca="1">I44*'Base Inputs'!$C$10</f>
        <v>0</v>
      </c>
      <c r="J53" s="341">
        <f ca="1">J44*'Base Inputs'!$C$10</f>
        <v>0</v>
      </c>
      <c r="K53" s="221">
        <f ca="1">K44*'Base Inputs'!$C$10</f>
        <v>0</v>
      </c>
      <c r="L53" s="341">
        <f ca="1">L44*'Base Inputs'!$C$10</f>
        <v>0</v>
      </c>
      <c r="M53" s="221">
        <f ca="1">M44*'Base Inputs'!$C$10</f>
        <v>0</v>
      </c>
      <c r="N53" s="341">
        <f ca="1">N44*'Base Inputs'!$C$10</f>
        <v>0</v>
      </c>
      <c r="O53" s="221">
        <f ca="1">O44*'Base Inputs'!$C$10</f>
        <v>0</v>
      </c>
      <c r="P53" s="341">
        <f ca="1">P44*'Base Inputs'!$C$10</f>
        <v>0</v>
      </c>
      <c r="Q53" s="221">
        <f ca="1">Q44*'Base Inputs'!$C$10</f>
        <v>0</v>
      </c>
      <c r="R53" s="322">
        <f t="shared" ca="1" si="3"/>
        <v>0</v>
      </c>
    </row>
    <row r="54" spans="2:23" ht="14.25" customHeight="1">
      <c r="F54" s="701"/>
      <c r="G54" s="219" t="s">
        <v>36</v>
      </c>
      <c r="H54" s="342">
        <f ca="1">H45*'Base Inputs'!$C$10</f>
        <v>0</v>
      </c>
      <c r="I54" s="224">
        <f ca="1">I45*'Base Inputs'!$C$10</f>
        <v>0</v>
      </c>
      <c r="J54" s="342">
        <f ca="1">J45*'Base Inputs'!$C$10</f>
        <v>0</v>
      </c>
      <c r="K54" s="224">
        <f ca="1">K45*'Base Inputs'!$C$10</f>
        <v>0</v>
      </c>
      <c r="L54" s="342">
        <f ca="1">L45*'Base Inputs'!$C$10</f>
        <v>0</v>
      </c>
      <c r="M54" s="224">
        <f ca="1">M45*'Base Inputs'!$C$10</f>
        <v>0</v>
      </c>
      <c r="N54" s="342">
        <f ca="1">N45*'Base Inputs'!$C$10</f>
        <v>0</v>
      </c>
      <c r="O54" s="224">
        <f ca="1">O45*'Base Inputs'!$C$10</f>
        <v>0</v>
      </c>
      <c r="P54" s="342">
        <f ca="1">P45*'Base Inputs'!$C$10</f>
        <v>0</v>
      </c>
      <c r="Q54" s="224">
        <f ca="1">Q45*'Base Inputs'!$C$10</f>
        <v>0</v>
      </c>
      <c r="R54" s="323">
        <f ca="1">SUM(H54:Q54)</f>
        <v>0</v>
      </c>
    </row>
    <row r="55" spans="2:23" ht="18.75" customHeight="1">
      <c r="H55" s="205"/>
      <c r="I55" s="205"/>
      <c r="J55" s="205"/>
      <c r="K55" s="205"/>
      <c r="L55" s="205"/>
      <c r="M55" s="228"/>
    </row>
    <row r="56" spans="2:23">
      <c r="H56" s="205"/>
      <c r="I56" s="205"/>
      <c r="J56" s="205"/>
      <c r="K56" s="205"/>
      <c r="L56" s="205"/>
      <c r="M56" s="228"/>
    </row>
    <row r="57" spans="2:23">
      <c r="B57" s="208"/>
      <c r="D57" s="208"/>
      <c r="H57" s="205"/>
      <c r="I57" s="205"/>
      <c r="J57" s="205"/>
      <c r="K57" s="205"/>
      <c r="L57" s="205"/>
      <c r="M57" s="228"/>
    </row>
    <row r="58" spans="2:23">
      <c r="B58" s="208"/>
      <c r="D58" s="208"/>
      <c r="H58" s="205"/>
      <c r="I58" s="205"/>
      <c r="J58" s="205"/>
      <c r="K58" s="205"/>
      <c r="L58" s="205"/>
      <c r="M58" s="228"/>
    </row>
    <row r="59" spans="2:23">
      <c r="B59" s="208"/>
      <c r="D59" s="208"/>
      <c r="H59" s="205"/>
      <c r="I59" s="205"/>
      <c r="J59" s="205"/>
      <c r="K59" s="205"/>
      <c r="L59" s="205"/>
      <c r="M59" s="228"/>
    </row>
    <row r="60" spans="2:23">
      <c r="B60" s="208" t="s">
        <v>403</v>
      </c>
      <c r="D60" s="208" t="s">
        <v>404</v>
      </c>
      <c r="H60" s="205"/>
      <c r="I60" s="205"/>
      <c r="J60" s="205"/>
      <c r="K60" s="205"/>
      <c r="L60" s="205"/>
      <c r="M60" s="228"/>
    </row>
    <row r="61" spans="2:23">
      <c r="H61" s="205"/>
      <c r="I61" s="205"/>
      <c r="J61" s="205"/>
      <c r="K61" s="205"/>
      <c r="L61" s="205"/>
      <c r="M61" s="228"/>
    </row>
    <row r="63" spans="2:23" ht="23.5">
      <c r="B63" s="234" t="s">
        <v>412</v>
      </c>
      <c r="C63" s="189"/>
      <c r="D63" s="189"/>
      <c r="E63" s="189"/>
      <c r="F63" s="189"/>
      <c r="G63" s="189"/>
      <c r="H63" s="189"/>
      <c r="I63" s="189"/>
      <c r="J63" s="189"/>
      <c r="K63" s="189"/>
      <c r="L63" s="189"/>
      <c r="M63" s="225"/>
      <c r="N63" s="189"/>
      <c r="O63" s="189"/>
      <c r="P63" s="189"/>
      <c r="Q63" s="189"/>
      <c r="R63" s="189"/>
      <c r="S63" s="233"/>
      <c r="T63" s="233"/>
      <c r="U63" s="233"/>
      <c r="V63" s="233"/>
      <c r="W63" s="233"/>
    </row>
    <row r="64" spans="2:23">
      <c r="G64" s="636"/>
    </row>
    <row r="65" spans="2:15" ht="18.649999999999999" customHeight="1">
      <c r="G65" s="324"/>
      <c r="H65" s="315">
        <f>'Base Inputs'!$C$13</f>
        <v>2024</v>
      </c>
      <c r="I65" s="315">
        <f>'Base Inputs'!$D$13</f>
        <v>2025</v>
      </c>
      <c r="J65" s="315">
        <f>'Base Inputs'!$E$13</f>
        <v>2026</v>
      </c>
      <c r="K65" s="315">
        <f>'Base Inputs'!$F$13</f>
        <v>2027</v>
      </c>
      <c r="L65" s="315">
        <f>'Base Inputs'!$G$13</f>
        <v>2028</v>
      </c>
      <c r="M65"/>
    </row>
    <row r="66" spans="2:15" ht="35.15" customHeight="1">
      <c r="G66" s="331" t="s">
        <v>413</v>
      </c>
      <c r="H66" s="325">
        <f>'Base Inputs'!C25</f>
        <v>0</v>
      </c>
      <c r="I66" s="325">
        <f>'Base Inputs'!D25</f>
        <v>0</v>
      </c>
      <c r="J66" s="325">
        <f>'Base Inputs'!E25</f>
        <v>0</v>
      </c>
      <c r="K66" s="325">
        <f>'Base Inputs'!F25</f>
        <v>0</v>
      </c>
      <c r="L66" s="326">
        <f>'Base Inputs'!G25</f>
        <v>0</v>
      </c>
      <c r="M66"/>
    </row>
    <row r="67" spans="2:15" ht="31" customHeight="1">
      <c r="F67" s="330" t="s">
        <v>402</v>
      </c>
      <c r="G67" s="332" t="s">
        <v>414</v>
      </c>
      <c r="H67" s="328" t="e">
        <f ca="1">((SUM('Cost Output Tables &amp; Graphs'!H11:H19))/'Cost Output Tables &amp; Graphs'!H66)</f>
        <v>#DIV/0!</v>
      </c>
      <c r="I67" s="328" t="e">
        <f ca="1">((SUM('Cost Output Tables &amp; Graphs'!I11:I19))/'Cost Output Tables &amp; Graphs'!I66)</f>
        <v>#DIV/0!</v>
      </c>
      <c r="J67" s="328" t="e">
        <f ca="1">((SUM('Cost Output Tables &amp; Graphs'!J11:J19))/'Cost Output Tables &amp; Graphs'!J66)</f>
        <v>#DIV/0!</v>
      </c>
      <c r="K67" s="328" t="e">
        <f ca="1">((SUM('Cost Output Tables &amp; Graphs'!K11:K19))/'Cost Output Tables &amp; Graphs'!K66)</f>
        <v>#DIV/0!</v>
      </c>
      <c r="L67" s="329" t="e">
        <f ca="1">((SUM('Cost Output Tables &amp; Graphs'!L11:L19))/'Cost Output Tables &amp; Graphs'!L66)</f>
        <v>#DIV/0!</v>
      </c>
      <c r="M67"/>
    </row>
    <row r="68" spans="2:15" ht="31.5" customHeight="1">
      <c r="F68" s="230" t="str">
        <f>'Base Inputs'!$C$9</f>
        <v>ETB</v>
      </c>
      <c r="G68" s="333" t="str">
        <f>"Cost per Pregnant Woman Reached ("&amp;'Base Inputs'!C9&amp;")"</f>
        <v>Cost per Pregnant Woman Reached (ETB)</v>
      </c>
      <c r="H68" s="327" t="e">
        <f ca="1">H67*'Base Inputs'!$C$10</f>
        <v>#DIV/0!</v>
      </c>
      <c r="I68" s="327" t="e">
        <f ca="1">I67*'Base Inputs'!$C$10</f>
        <v>#DIV/0!</v>
      </c>
      <c r="J68" s="327" t="e">
        <f ca="1">J67*'Base Inputs'!$C$10</f>
        <v>#DIV/0!</v>
      </c>
      <c r="K68" s="327" t="e">
        <f ca="1">K67*'Base Inputs'!$C$10</f>
        <v>#DIV/0!</v>
      </c>
      <c r="L68" s="226" t="e">
        <f ca="1">L67*'Base Inputs'!$C$10</f>
        <v>#DIV/0!</v>
      </c>
      <c r="M68"/>
    </row>
    <row r="69" spans="2:15">
      <c r="M69" s="229"/>
    </row>
    <row r="79" spans="2:15">
      <c r="B79" s="208" t="s">
        <v>403</v>
      </c>
      <c r="D79" s="208" t="s">
        <v>404</v>
      </c>
      <c r="O79" s="208"/>
    </row>
    <row r="81" spans="2:23" ht="23.5">
      <c r="B81" s="374" t="s">
        <v>415</v>
      </c>
      <c r="C81" s="375"/>
      <c r="D81" s="375"/>
      <c r="E81" s="375"/>
      <c r="F81" s="375"/>
      <c r="G81" s="375"/>
      <c r="H81" s="375"/>
      <c r="I81" s="375"/>
      <c r="J81" s="375"/>
      <c r="K81" s="375"/>
      <c r="L81" s="375"/>
      <c r="M81" s="376"/>
      <c r="N81" s="375"/>
      <c r="O81" s="375"/>
      <c r="P81" s="375"/>
      <c r="Q81" s="375"/>
      <c r="R81" s="375"/>
      <c r="S81" s="233"/>
      <c r="T81" s="233"/>
      <c r="U81" s="233"/>
      <c r="V81" s="233"/>
      <c r="W81" s="233"/>
    </row>
    <row r="82" spans="2:23">
      <c r="G82" s="636"/>
    </row>
    <row r="83" spans="2:23" ht="15.75" customHeight="1">
      <c r="F83" s="76"/>
      <c r="G83" s="77"/>
      <c r="H83" s="315">
        <f>'Base Inputs'!$C$13</f>
        <v>2024</v>
      </c>
      <c r="I83" s="315">
        <f>'Base Inputs'!$D$13</f>
        <v>2025</v>
      </c>
      <c r="J83" s="315">
        <f>'Base Inputs'!$E$13</f>
        <v>2026</v>
      </c>
      <c r="K83" s="315">
        <f>'Base Inputs'!$F$13</f>
        <v>2027</v>
      </c>
      <c r="L83" s="315">
        <f>'Base Inputs'!$G$13</f>
        <v>2028</v>
      </c>
      <c r="M83" s="315" t="s">
        <v>384</v>
      </c>
    </row>
    <row r="84" spans="2:23" ht="15.75" customHeight="1">
      <c r="F84" s="699" t="s">
        <v>402</v>
      </c>
      <c r="G84" s="346" t="s">
        <v>20</v>
      </c>
      <c r="H84" s="348">
        <f>'Total Cost Outputs'!E33</f>
        <v>0</v>
      </c>
      <c r="I84" s="349">
        <f>'Total Cost Outputs'!F33</f>
        <v>0</v>
      </c>
      <c r="J84" s="349">
        <f>'Total Cost Outputs'!G33</f>
        <v>0</v>
      </c>
      <c r="K84" s="349">
        <f>'Total Cost Outputs'!H33</f>
        <v>0</v>
      </c>
      <c r="L84" s="364">
        <f>'Total Cost Outputs'!I33</f>
        <v>0</v>
      </c>
      <c r="M84" s="369">
        <f>SUM(H84:L84)</f>
        <v>0</v>
      </c>
    </row>
    <row r="85" spans="2:23" ht="15.75" customHeight="1">
      <c r="F85" s="700"/>
      <c r="G85" s="346" t="s">
        <v>22</v>
      </c>
      <c r="H85" s="350">
        <f>'Total Cost Outputs'!E34</f>
        <v>0</v>
      </c>
      <c r="I85" s="351">
        <f>'Total Cost Outputs'!F34</f>
        <v>0</v>
      </c>
      <c r="J85" s="351">
        <f>'Total Cost Outputs'!G34</f>
        <v>0</v>
      </c>
      <c r="K85" s="351">
        <f>'Total Cost Outputs'!H34</f>
        <v>0</v>
      </c>
      <c r="L85" s="365">
        <f>'Total Cost Outputs'!I34</f>
        <v>0</v>
      </c>
      <c r="M85" s="370">
        <f t="shared" ref="M85:M92" si="4">SUM(H85:L85)</f>
        <v>0</v>
      </c>
    </row>
    <row r="86" spans="2:23" ht="15.75" customHeight="1">
      <c r="F86" s="700"/>
      <c r="G86" s="346" t="s">
        <v>24</v>
      </c>
      <c r="H86" s="350">
        <f>'Total Cost Outputs'!E35</f>
        <v>0</v>
      </c>
      <c r="I86" s="351">
        <f>'Total Cost Outputs'!F35</f>
        <v>0</v>
      </c>
      <c r="J86" s="351">
        <f>'Total Cost Outputs'!G35</f>
        <v>0</v>
      </c>
      <c r="K86" s="351">
        <f>'Total Cost Outputs'!H35</f>
        <v>0</v>
      </c>
      <c r="L86" s="365">
        <f>'Total Cost Outputs'!I35</f>
        <v>0</v>
      </c>
      <c r="M86" s="370">
        <f t="shared" si="4"/>
        <v>0</v>
      </c>
    </row>
    <row r="87" spans="2:23" ht="15.75" customHeight="1">
      <c r="F87" s="700"/>
      <c r="G87" s="346" t="s">
        <v>26</v>
      </c>
      <c r="H87" s="350">
        <f>'Total Cost Outputs'!E36</f>
        <v>0</v>
      </c>
      <c r="I87" s="351">
        <f>'Total Cost Outputs'!F36</f>
        <v>0</v>
      </c>
      <c r="J87" s="351">
        <f>'Total Cost Outputs'!G36</f>
        <v>0</v>
      </c>
      <c r="K87" s="351">
        <f>'Total Cost Outputs'!H36</f>
        <v>0</v>
      </c>
      <c r="L87" s="365">
        <f>'Total Cost Outputs'!I36</f>
        <v>0</v>
      </c>
      <c r="M87" s="370">
        <f t="shared" si="4"/>
        <v>0</v>
      </c>
    </row>
    <row r="88" spans="2:23" ht="15.75" customHeight="1">
      <c r="F88" s="700"/>
      <c r="G88" s="346" t="s">
        <v>28</v>
      </c>
      <c r="H88" s="350">
        <f>'Total Cost Outputs'!E37</f>
        <v>0</v>
      </c>
      <c r="I88" s="351">
        <f>'Total Cost Outputs'!F37</f>
        <v>0</v>
      </c>
      <c r="J88" s="351">
        <f>'Total Cost Outputs'!G37</f>
        <v>0</v>
      </c>
      <c r="K88" s="351">
        <f>'Total Cost Outputs'!H37</f>
        <v>0</v>
      </c>
      <c r="L88" s="365">
        <f>'Total Cost Outputs'!I37</f>
        <v>0</v>
      </c>
      <c r="M88" s="370">
        <f t="shared" si="4"/>
        <v>0</v>
      </c>
    </row>
    <row r="89" spans="2:23" ht="15.75" customHeight="1">
      <c r="F89" s="700"/>
      <c r="G89" s="346" t="s">
        <v>30</v>
      </c>
      <c r="H89" s="350">
        <f>'Total Cost Outputs'!E38</f>
        <v>0</v>
      </c>
      <c r="I89" s="351">
        <f>'Total Cost Outputs'!F38</f>
        <v>0</v>
      </c>
      <c r="J89" s="351">
        <f>'Total Cost Outputs'!G38</f>
        <v>0</v>
      </c>
      <c r="K89" s="351">
        <f>'Total Cost Outputs'!H38</f>
        <v>0</v>
      </c>
      <c r="L89" s="365">
        <f>'Total Cost Outputs'!I38</f>
        <v>0</v>
      </c>
      <c r="M89" s="370">
        <f t="shared" si="4"/>
        <v>0</v>
      </c>
    </row>
    <row r="90" spans="2:23" ht="15.75" customHeight="1">
      <c r="F90" s="700"/>
      <c r="G90" s="346" t="s">
        <v>32</v>
      </c>
      <c r="H90" s="350">
        <f>'Total Cost Outputs'!E39</f>
        <v>0</v>
      </c>
      <c r="I90" s="351">
        <f>'Total Cost Outputs'!F39</f>
        <v>0</v>
      </c>
      <c r="J90" s="351">
        <f>'Total Cost Outputs'!G39</f>
        <v>0</v>
      </c>
      <c r="K90" s="351">
        <f>'Total Cost Outputs'!H39</f>
        <v>0</v>
      </c>
      <c r="L90" s="365">
        <f>'Total Cost Outputs'!I39</f>
        <v>0</v>
      </c>
      <c r="M90" s="370">
        <f t="shared" si="4"/>
        <v>0</v>
      </c>
    </row>
    <row r="91" spans="2:23" ht="15.75" customHeight="1">
      <c r="F91" s="700"/>
      <c r="G91" s="346" t="s">
        <v>34</v>
      </c>
      <c r="H91" s="350">
        <f>'Total Cost Outputs'!E40</f>
        <v>0</v>
      </c>
      <c r="I91" s="351">
        <f>'Total Cost Outputs'!F40</f>
        <v>0</v>
      </c>
      <c r="J91" s="351">
        <f>'Total Cost Outputs'!G40</f>
        <v>0</v>
      </c>
      <c r="K91" s="351">
        <f>'Total Cost Outputs'!H40</f>
        <v>0</v>
      </c>
      <c r="L91" s="365">
        <f>'Total Cost Outputs'!I40</f>
        <v>0</v>
      </c>
      <c r="M91" s="370">
        <f t="shared" si="4"/>
        <v>0</v>
      </c>
    </row>
    <row r="92" spans="2:23" ht="15.75" customHeight="1">
      <c r="F92" s="701"/>
      <c r="G92" s="347" t="s">
        <v>36</v>
      </c>
      <c r="H92" s="366">
        <f>'Total Cost Outputs'!E41</f>
        <v>0</v>
      </c>
      <c r="I92" s="367">
        <f>'Total Cost Outputs'!F41</f>
        <v>0</v>
      </c>
      <c r="J92" s="367">
        <f>'Total Cost Outputs'!G41</f>
        <v>0</v>
      </c>
      <c r="K92" s="367">
        <f>'Total Cost Outputs'!H41</f>
        <v>0</v>
      </c>
      <c r="L92" s="368">
        <f>'Total Cost Outputs'!I41</f>
        <v>0</v>
      </c>
      <c r="M92" s="371">
        <f t="shared" si="4"/>
        <v>0</v>
      </c>
    </row>
    <row r="93" spans="2:23" ht="15.75" customHeight="1">
      <c r="F93" s="699" t="str">
        <f>'Base Inputs'!$C$9</f>
        <v>ETB</v>
      </c>
      <c r="G93" s="346" t="s">
        <v>20</v>
      </c>
      <c r="H93" s="352">
        <f ca="1">H84*'Base Inputs'!$C$10</f>
        <v>0</v>
      </c>
      <c r="I93" s="353">
        <f ca="1">I84*'Base Inputs'!$C$10</f>
        <v>0</v>
      </c>
      <c r="J93" s="353">
        <f ca="1">J84*'Base Inputs'!$C$10</f>
        <v>0</v>
      </c>
      <c r="K93" s="353">
        <f ca="1">K84*'Base Inputs'!$C$10</f>
        <v>0</v>
      </c>
      <c r="L93" s="354">
        <f ca="1">L84*'Base Inputs'!$C$10</f>
        <v>0</v>
      </c>
      <c r="M93" s="372">
        <f ca="1">SUM(H93:L93)</f>
        <v>0</v>
      </c>
    </row>
    <row r="94" spans="2:23" ht="15.75" customHeight="1">
      <c r="F94" s="700"/>
      <c r="G94" s="346" t="s">
        <v>22</v>
      </c>
      <c r="H94" s="355">
        <f ca="1">H85*'Base Inputs'!$C$10</f>
        <v>0</v>
      </c>
      <c r="I94" s="356">
        <f ca="1">I85*'Base Inputs'!$C$10</f>
        <v>0</v>
      </c>
      <c r="J94" s="356">
        <f ca="1">J85*'Base Inputs'!$C$10</f>
        <v>0</v>
      </c>
      <c r="K94" s="356">
        <f ca="1">K85*'Base Inputs'!$C$10</f>
        <v>0</v>
      </c>
      <c r="L94" s="357">
        <f ca="1">L85*'Base Inputs'!$C$10</f>
        <v>0</v>
      </c>
      <c r="M94" s="372">
        <f t="shared" ref="M94:M101" ca="1" si="5">SUM(H94:L94)</f>
        <v>0</v>
      </c>
    </row>
    <row r="95" spans="2:23" ht="15.75" customHeight="1">
      <c r="F95" s="700"/>
      <c r="G95" s="346" t="s">
        <v>24</v>
      </c>
      <c r="H95" s="355">
        <f ca="1">H86*'Base Inputs'!$C$10</f>
        <v>0</v>
      </c>
      <c r="I95" s="356">
        <f ca="1">I86*'Base Inputs'!$C$10</f>
        <v>0</v>
      </c>
      <c r="J95" s="356">
        <f ca="1">J86*'Base Inputs'!$C$10</f>
        <v>0</v>
      </c>
      <c r="K95" s="356">
        <f ca="1">K86*'Base Inputs'!$C$10</f>
        <v>0</v>
      </c>
      <c r="L95" s="357">
        <f ca="1">L86*'Base Inputs'!$C$10</f>
        <v>0</v>
      </c>
      <c r="M95" s="372">
        <f t="shared" ca="1" si="5"/>
        <v>0</v>
      </c>
    </row>
    <row r="96" spans="2:23" ht="15.75" customHeight="1">
      <c r="F96" s="700"/>
      <c r="G96" s="346" t="s">
        <v>26</v>
      </c>
      <c r="H96" s="355">
        <f ca="1">H87*'Base Inputs'!$C$10</f>
        <v>0</v>
      </c>
      <c r="I96" s="356">
        <f ca="1">I87*'Base Inputs'!$C$10</f>
        <v>0</v>
      </c>
      <c r="J96" s="356">
        <f ca="1">J87*'Base Inputs'!$C$10</f>
        <v>0</v>
      </c>
      <c r="K96" s="356">
        <f ca="1">K87*'Base Inputs'!$C$10</f>
        <v>0</v>
      </c>
      <c r="L96" s="357">
        <f ca="1">L87*'Base Inputs'!$C$10</f>
        <v>0</v>
      </c>
      <c r="M96" s="372">
        <f t="shared" ca="1" si="5"/>
        <v>0</v>
      </c>
    </row>
    <row r="97" spans="2:23" ht="15.75" customHeight="1">
      <c r="F97" s="700"/>
      <c r="G97" s="346" t="s">
        <v>28</v>
      </c>
      <c r="H97" s="355">
        <f ca="1">H88*'Base Inputs'!$C$10</f>
        <v>0</v>
      </c>
      <c r="I97" s="356">
        <f ca="1">I88*'Base Inputs'!$C$10</f>
        <v>0</v>
      </c>
      <c r="J97" s="356">
        <f ca="1">J88*'Base Inputs'!$C$10</f>
        <v>0</v>
      </c>
      <c r="K97" s="356">
        <f ca="1">K88*'Base Inputs'!$C$10</f>
        <v>0</v>
      </c>
      <c r="L97" s="357">
        <f ca="1">L88*'Base Inputs'!$C$10</f>
        <v>0</v>
      </c>
      <c r="M97" s="372">
        <f t="shared" ca="1" si="5"/>
        <v>0</v>
      </c>
      <c r="O97" s="208"/>
    </row>
    <row r="98" spans="2:23" ht="15.75" customHeight="1">
      <c r="F98" s="700"/>
      <c r="G98" s="346" t="s">
        <v>30</v>
      </c>
      <c r="H98" s="355">
        <f ca="1">H89*'Base Inputs'!$C$10</f>
        <v>0</v>
      </c>
      <c r="I98" s="356">
        <f ca="1">I89*'Base Inputs'!$C$10</f>
        <v>0</v>
      </c>
      <c r="J98" s="356">
        <f ca="1">J89*'Base Inputs'!$C$10</f>
        <v>0</v>
      </c>
      <c r="K98" s="356">
        <f ca="1">K89*'Base Inputs'!$C$10</f>
        <v>0</v>
      </c>
      <c r="L98" s="357">
        <f ca="1">L89*'Base Inputs'!$C$10</f>
        <v>0</v>
      </c>
      <c r="M98" s="372">
        <f t="shared" ca="1" si="5"/>
        <v>0</v>
      </c>
    </row>
    <row r="99" spans="2:23" ht="15.75" customHeight="1">
      <c r="F99" s="700"/>
      <c r="G99" s="346" t="s">
        <v>32</v>
      </c>
      <c r="H99" s="355">
        <f ca="1">H90*'Base Inputs'!$C$10</f>
        <v>0</v>
      </c>
      <c r="I99" s="356">
        <f ca="1">I90*'Base Inputs'!$C$10</f>
        <v>0</v>
      </c>
      <c r="J99" s="356">
        <f ca="1">J90*'Base Inputs'!$C$10</f>
        <v>0</v>
      </c>
      <c r="K99" s="356">
        <f ca="1">K90*'Base Inputs'!$C$10</f>
        <v>0</v>
      </c>
      <c r="L99" s="357">
        <f ca="1">L90*'Base Inputs'!$C$10</f>
        <v>0</v>
      </c>
      <c r="M99" s="372">
        <f t="shared" ca="1" si="5"/>
        <v>0</v>
      </c>
    </row>
    <row r="100" spans="2:23" ht="15.75" customHeight="1">
      <c r="F100" s="700"/>
      <c r="G100" s="346" t="s">
        <v>34</v>
      </c>
      <c r="H100" s="355">
        <f ca="1">H91*'Base Inputs'!$C$10</f>
        <v>0</v>
      </c>
      <c r="I100" s="356">
        <f ca="1">I91*'Base Inputs'!$C$10</f>
        <v>0</v>
      </c>
      <c r="J100" s="356">
        <f ca="1">J91*'Base Inputs'!$C$10</f>
        <v>0</v>
      </c>
      <c r="K100" s="356">
        <f ca="1">K91*'Base Inputs'!$C$10</f>
        <v>0</v>
      </c>
      <c r="L100" s="357">
        <f ca="1">L91*'Base Inputs'!$C$10</f>
        <v>0</v>
      </c>
      <c r="M100" s="372">
        <f t="shared" ca="1" si="5"/>
        <v>0</v>
      </c>
    </row>
    <row r="101" spans="2:23" ht="15.75" customHeight="1">
      <c r="F101" s="701"/>
      <c r="G101" s="347" t="s">
        <v>36</v>
      </c>
      <c r="H101" s="358">
        <f ca="1">H92*'Base Inputs'!$C$10</f>
        <v>0</v>
      </c>
      <c r="I101" s="359">
        <f ca="1">I92*'Base Inputs'!$C$10</f>
        <v>0</v>
      </c>
      <c r="J101" s="359">
        <f ca="1">J92*'Base Inputs'!$C$10</f>
        <v>0</v>
      </c>
      <c r="K101" s="359">
        <f ca="1">K92*'Base Inputs'!$C$10</f>
        <v>0</v>
      </c>
      <c r="L101" s="360">
        <f ca="1">L92*'Base Inputs'!$C$10</f>
        <v>0</v>
      </c>
      <c r="M101" s="373">
        <f t="shared" ca="1" si="5"/>
        <v>0</v>
      </c>
    </row>
    <row r="102" spans="2:23" ht="15.75" customHeight="1"/>
    <row r="103" spans="2:23" ht="15.75" customHeight="1">
      <c r="B103" s="208" t="s">
        <v>403</v>
      </c>
      <c r="D103" s="208" t="s">
        <v>404</v>
      </c>
    </row>
    <row r="104" spans="2:23" ht="15.75" customHeight="1"/>
    <row r="105" spans="2:23" ht="23.5">
      <c r="B105" s="234" t="s">
        <v>416</v>
      </c>
      <c r="C105" s="189"/>
      <c r="D105" s="189"/>
      <c r="E105" s="189"/>
      <c r="F105" s="189"/>
      <c r="G105" s="189"/>
      <c r="H105" s="189"/>
      <c r="I105" s="189"/>
      <c r="J105" s="189"/>
      <c r="K105" s="189"/>
      <c r="L105" s="189"/>
      <c r="M105" s="225"/>
      <c r="N105" s="189"/>
      <c r="O105" s="189"/>
      <c r="P105" s="189"/>
      <c r="Q105" s="189"/>
      <c r="R105" s="189"/>
      <c r="S105" s="233"/>
      <c r="T105" s="233"/>
      <c r="U105" s="233"/>
      <c r="V105" s="233"/>
      <c r="W105" s="233"/>
    </row>
    <row r="106" spans="2:23">
      <c r="G106" s="636"/>
    </row>
    <row r="107" spans="2:23" ht="15.75" customHeight="1">
      <c r="F107" s="76"/>
      <c r="G107" s="410"/>
      <c r="H107" s="315">
        <f>'Base Inputs'!$C$13</f>
        <v>2024</v>
      </c>
      <c r="I107" s="315">
        <f>'Base Inputs'!$D$13</f>
        <v>2025</v>
      </c>
      <c r="J107" s="315">
        <f>'Base Inputs'!$E$13</f>
        <v>2026</v>
      </c>
      <c r="K107" s="315">
        <f>'Base Inputs'!$F$13</f>
        <v>2027</v>
      </c>
      <c r="L107" s="315">
        <f>'Base Inputs'!$G$13</f>
        <v>2028</v>
      </c>
      <c r="M107" s="315" t="s">
        <v>384</v>
      </c>
    </row>
    <row r="108" spans="2:23" ht="15.75" customHeight="1">
      <c r="F108" s="699" t="s">
        <v>402</v>
      </c>
      <c r="G108" s="343" t="s">
        <v>417</v>
      </c>
      <c r="H108" s="361">
        <f>'Funding Summary'!D46</f>
        <v>0</v>
      </c>
      <c r="I108" s="361">
        <f>'Funding Summary'!E46</f>
        <v>0</v>
      </c>
      <c r="J108" s="361">
        <f>'Funding Summary'!F46</f>
        <v>0</v>
      </c>
      <c r="K108" s="361">
        <f>'Funding Summary'!G46</f>
        <v>0</v>
      </c>
      <c r="L108" s="361">
        <f>'Funding Summary'!H46</f>
        <v>0</v>
      </c>
      <c r="M108" s="411">
        <f>SUM(H108:L108)</f>
        <v>0</v>
      </c>
    </row>
    <row r="109" spans="2:23" ht="15.75" customHeight="1">
      <c r="F109" s="700"/>
      <c r="G109" s="414" t="s">
        <v>418</v>
      </c>
      <c r="H109" s="363">
        <f ca="1">'Total Cost Outputs'!E43</f>
        <v>0</v>
      </c>
      <c r="I109" s="363">
        <f ca="1">'Total Cost Outputs'!F43</f>
        <v>0</v>
      </c>
      <c r="J109" s="363">
        <f ca="1">'Total Cost Outputs'!G43</f>
        <v>0</v>
      </c>
      <c r="K109" s="363">
        <f ca="1">'Total Cost Outputs'!H43</f>
        <v>0</v>
      </c>
      <c r="L109" s="363">
        <f ca="1">'Total Cost Outputs'!I43</f>
        <v>0</v>
      </c>
      <c r="M109" s="412">
        <f t="shared" ref="M109" ca="1" si="6">SUM(H109:L109)</f>
        <v>0</v>
      </c>
    </row>
    <row r="110" spans="2:23" ht="15.75" customHeight="1">
      <c r="F110" s="701"/>
      <c r="G110" s="417" t="s">
        <v>419</v>
      </c>
      <c r="H110" s="420">
        <f ca="1">SUM(H108:H109)</f>
        <v>0</v>
      </c>
      <c r="I110" s="420">
        <f t="shared" ref="I110:L110" ca="1" si="7">SUM(I108:I109)</f>
        <v>0</v>
      </c>
      <c r="J110" s="420">
        <f t="shared" ca="1" si="7"/>
        <v>0</v>
      </c>
      <c r="K110" s="420">
        <f t="shared" ca="1" si="7"/>
        <v>0</v>
      </c>
      <c r="L110" s="420">
        <f t="shared" ca="1" si="7"/>
        <v>0</v>
      </c>
      <c r="M110" s="421">
        <f ca="1">SUM(H110:L110)</f>
        <v>0</v>
      </c>
    </row>
    <row r="111" spans="2:23" ht="15.75" customHeight="1">
      <c r="F111" s="702" t="str">
        <f>'Base Inputs'!$C$9</f>
        <v>ETB</v>
      </c>
      <c r="G111" s="343" t="s">
        <v>417</v>
      </c>
      <c r="H111" s="415">
        <f ca="1">H108*'Base Inputs'!$C$10</f>
        <v>0</v>
      </c>
      <c r="I111" s="415">
        <f ca="1">I108*'Base Inputs'!$C$10</f>
        <v>0</v>
      </c>
      <c r="J111" s="415">
        <f ca="1">J108*'Base Inputs'!$C$10</f>
        <v>0</v>
      </c>
      <c r="K111" s="415">
        <f ca="1">K108*'Base Inputs'!$C$10</f>
        <v>0</v>
      </c>
      <c r="L111" s="415">
        <f ca="1">L108*'Base Inputs'!$C$10</f>
        <v>0</v>
      </c>
      <c r="M111" s="416">
        <f ca="1">SUM(H111:L111)</f>
        <v>0</v>
      </c>
    </row>
    <row r="112" spans="2:23" ht="15.75" customHeight="1">
      <c r="F112" s="703"/>
      <c r="G112" s="414" t="s">
        <v>418</v>
      </c>
      <c r="H112" s="362">
        <f ca="1">H109*'Base Inputs'!$C$10</f>
        <v>0</v>
      </c>
      <c r="I112" s="362">
        <f ca="1">I109*'Base Inputs'!$C$10</f>
        <v>0</v>
      </c>
      <c r="J112" s="362">
        <f ca="1">J109*'Base Inputs'!$C$10</f>
        <v>0</v>
      </c>
      <c r="K112" s="362">
        <f ca="1">K109*'Base Inputs'!$C$10</f>
        <v>0</v>
      </c>
      <c r="L112" s="362">
        <f ca="1">L109*'Base Inputs'!$C$10</f>
        <v>0</v>
      </c>
      <c r="M112" s="413">
        <f ca="1">SUM(H112:L112)</f>
        <v>0</v>
      </c>
    </row>
    <row r="113" spans="2:15" ht="15.75" customHeight="1">
      <c r="F113" s="704"/>
      <c r="G113" s="417" t="s">
        <v>419</v>
      </c>
      <c r="H113" s="418">
        <f ca="1">SUM(H111:H112)</f>
        <v>0</v>
      </c>
      <c r="I113" s="418">
        <f t="shared" ref="I113:L113" ca="1" si="8">SUM(I111:I112)</f>
        <v>0</v>
      </c>
      <c r="J113" s="418">
        <f t="shared" ca="1" si="8"/>
        <v>0</v>
      </c>
      <c r="K113" s="418">
        <f t="shared" ca="1" si="8"/>
        <v>0</v>
      </c>
      <c r="L113" s="418">
        <f t="shared" ca="1" si="8"/>
        <v>0</v>
      </c>
      <c r="M113" s="419">
        <f ca="1">SUM(H113:L113)</f>
        <v>0</v>
      </c>
    </row>
    <row r="114" spans="2:15" ht="15.75" customHeight="1">
      <c r="F114" s="405"/>
      <c r="G114" s="92"/>
      <c r="H114" s="406"/>
      <c r="I114" s="406"/>
      <c r="J114" s="406"/>
      <c r="K114" s="406"/>
      <c r="L114" s="406"/>
      <c r="M114" s="407"/>
    </row>
    <row r="115" spans="2:15" ht="15.75" customHeight="1">
      <c r="F115" s="405"/>
      <c r="G115" s="92"/>
      <c r="H115" s="406"/>
      <c r="I115" s="406"/>
      <c r="J115" s="406"/>
      <c r="K115" s="406"/>
      <c r="L115" s="406"/>
      <c r="M115" s="407"/>
    </row>
    <row r="116" spans="2:15" ht="15.75" customHeight="1">
      <c r="F116" s="405"/>
      <c r="G116" s="92"/>
      <c r="H116" s="406"/>
      <c r="I116" s="406"/>
      <c r="J116" s="406"/>
      <c r="K116" s="406"/>
      <c r="L116" s="406"/>
      <c r="M116" s="407"/>
    </row>
    <row r="117" spans="2:15" ht="15.75" customHeight="1">
      <c r="G117" s="92"/>
      <c r="H117" s="408"/>
      <c r="I117" s="408"/>
      <c r="J117" s="408"/>
      <c r="K117" s="408"/>
      <c r="L117" s="408"/>
      <c r="M117" s="409"/>
    </row>
    <row r="118" spans="2:15" ht="15.75" customHeight="1">
      <c r="F118" s="405"/>
      <c r="G118" s="92"/>
      <c r="H118" s="408"/>
      <c r="I118" s="408"/>
      <c r="J118" s="408"/>
      <c r="K118" s="408"/>
      <c r="L118" s="408"/>
      <c r="M118" s="409"/>
    </row>
    <row r="119" spans="2:15" ht="15.75" customHeight="1">
      <c r="F119" s="405"/>
      <c r="G119" s="92"/>
      <c r="H119" s="408"/>
      <c r="I119" s="408"/>
      <c r="J119" s="408"/>
      <c r="K119" s="408"/>
      <c r="L119" s="408"/>
      <c r="M119" s="409"/>
    </row>
    <row r="120" spans="2:15" ht="15.75" customHeight="1">
      <c r="F120" s="405"/>
      <c r="G120" s="92"/>
      <c r="H120" s="408"/>
      <c r="I120" s="408"/>
      <c r="J120" s="408"/>
      <c r="K120" s="408"/>
      <c r="L120" s="408"/>
      <c r="M120" s="409"/>
    </row>
    <row r="121" spans="2:15" ht="15.75" customHeight="1">
      <c r="F121" s="405"/>
      <c r="G121" s="92"/>
      <c r="H121" s="408"/>
      <c r="I121" s="408"/>
      <c r="J121" s="408"/>
      <c r="K121" s="408"/>
      <c r="L121" s="408"/>
      <c r="M121" s="409"/>
      <c r="O121" s="208"/>
    </row>
    <row r="122" spans="2:15" ht="15.75" customHeight="1">
      <c r="F122" s="405"/>
      <c r="G122" s="92"/>
      <c r="H122" s="408"/>
      <c r="I122" s="408"/>
      <c r="J122" s="408"/>
      <c r="K122" s="408"/>
      <c r="L122" s="408"/>
      <c r="M122" s="409"/>
    </row>
    <row r="123" spans="2:15" ht="15.75" customHeight="1">
      <c r="F123" s="405"/>
      <c r="G123" s="92"/>
      <c r="H123" s="408"/>
      <c r="I123" s="408"/>
      <c r="J123" s="408"/>
      <c r="K123" s="408"/>
      <c r="L123" s="408"/>
      <c r="M123" s="409"/>
    </row>
    <row r="124" spans="2:15" ht="15.75" customHeight="1">
      <c r="F124" s="405"/>
      <c r="G124" s="92"/>
      <c r="H124" s="408"/>
      <c r="I124" s="408"/>
      <c r="J124" s="408"/>
      <c r="K124" s="408"/>
      <c r="L124" s="408"/>
      <c r="M124" s="409"/>
    </row>
    <row r="125" spans="2:15" ht="15.75" customHeight="1">
      <c r="F125" s="405"/>
      <c r="G125" s="92"/>
      <c r="H125" s="408"/>
      <c r="I125" s="408"/>
      <c r="J125" s="408"/>
      <c r="K125" s="408"/>
      <c r="L125" s="408"/>
      <c r="M125" s="409"/>
    </row>
    <row r="126" spans="2:15" ht="15.75" customHeight="1"/>
    <row r="127" spans="2:15" ht="15.75" customHeight="1">
      <c r="B127" s="208" t="s">
        <v>403</v>
      </c>
      <c r="D127" s="208" t="s">
        <v>404</v>
      </c>
    </row>
    <row r="128" spans="2:15" ht="15.75" customHeight="1"/>
    <row r="130" spans="2:25" ht="23.5">
      <c r="B130" s="234" t="s">
        <v>420</v>
      </c>
      <c r="C130" s="189"/>
      <c r="D130" s="189"/>
      <c r="E130" s="189"/>
      <c r="F130" s="189"/>
      <c r="G130" s="189"/>
      <c r="H130" s="189"/>
      <c r="I130" s="189"/>
      <c r="J130" s="189"/>
      <c r="K130" s="189"/>
      <c r="L130" s="189"/>
      <c r="M130" s="225"/>
      <c r="N130" s="189"/>
      <c r="O130" s="189"/>
      <c r="P130" s="189"/>
      <c r="Q130" s="189"/>
      <c r="R130" s="189"/>
      <c r="S130" s="233"/>
      <c r="T130" s="233"/>
      <c r="U130" s="233"/>
      <c r="V130" s="233"/>
      <c r="W130" s="233"/>
    </row>
    <row r="131" spans="2:25">
      <c r="G131" s="636"/>
    </row>
    <row r="132" spans="2:25" ht="22.5" customHeight="1">
      <c r="B132" s="559" t="s">
        <v>421</v>
      </c>
      <c r="G132" s="17"/>
      <c r="H132" s="315" t="str">
        <f>'Base Inputs'!$C$13&amp;"  (Funded)"</f>
        <v>2024  (Funded)</v>
      </c>
      <c r="I132" s="315" t="str">
        <f>'Base Inputs'!$C$13&amp;"  (Unfunded Gap)"</f>
        <v>2024  (Unfunded Gap)</v>
      </c>
      <c r="J132" s="315" t="str">
        <f>'Base Inputs'!$D$13&amp;"  (Funded)"</f>
        <v>2025  (Funded)</v>
      </c>
      <c r="K132" s="315" t="str">
        <f>'Base Inputs'!$D$13&amp;"  (Unfunded Gap)"</f>
        <v>2025  (Unfunded Gap)</v>
      </c>
      <c r="L132" s="315" t="str">
        <f>'Base Inputs'!$E$13&amp;"  (Funded)"</f>
        <v>2026  (Funded)</v>
      </c>
      <c r="M132" s="315" t="str">
        <f>'Base Inputs'!$E$13&amp;"  (Unfunded Gap)"</f>
        <v>2026  (Unfunded Gap)</v>
      </c>
      <c r="N132" s="315" t="str">
        <f>'Base Inputs'!$F$13&amp;"  (Funded)"</f>
        <v>2027  (Funded)</v>
      </c>
      <c r="O132" s="315" t="str">
        <f>'Base Inputs'!$F$13&amp;"  (Unfunded Gap)"</f>
        <v>2027  (Unfunded Gap)</v>
      </c>
      <c r="P132" s="315" t="str">
        <f>'Base Inputs'!$G$13&amp;"  (Funded)"</f>
        <v>2028  (Funded)</v>
      </c>
      <c r="Q132" s="315" t="str">
        <f>'Base Inputs'!$G$13&amp;"  (Unfunded Gap)"</f>
        <v>2028  (Unfunded Gap)</v>
      </c>
      <c r="R132" s="315" t="s">
        <v>384</v>
      </c>
      <c r="T132" s="430" t="str">
        <f>B133</f>
        <v>Product Procurement</v>
      </c>
      <c r="U132" s="431">
        <f>'Base Inputs'!$C$13</f>
        <v>2024</v>
      </c>
      <c r="V132" s="431">
        <f>'Base Inputs'!$D$13</f>
        <v>2025</v>
      </c>
      <c r="W132" s="431">
        <f>'Base Inputs'!$E$13</f>
        <v>2026</v>
      </c>
      <c r="X132" s="431">
        <f>'Base Inputs'!$F$13</f>
        <v>2027</v>
      </c>
      <c r="Y132" s="431">
        <f>'Base Inputs'!$G$13</f>
        <v>2028</v>
      </c>
    </row>
    <row r="133" spans="2:25" ht="16">
      <c r="B133" s="434" t="s">
        <v>24</v>
      </c>
      <c r="F133" s="699" t="s">
        <v>402</v>
      </c>
      <c r="G133" s="231" t="s">
        <v>20</v>
      </c>
      <c r="H133" s="338">
        <f>'Total Cost Outputs'!E33</f>
        <v>0</v>
      </c>
      <c r="I133" s="211">
        <f t="shared" ref="I133:I141" si="9">H11-H133</f>
        <v>0</v>
      </c>
      <c r="J133" s="338">
        <f>'Total Cost Outputs'!F33</f>
        <v>0</v>
      </c>
      <c r="K133" s="211">
        <f t="shared" ref="K133:K141" si="10">I11-J133</f>
        <v>0</v>
      </c>
      <c r="L133" s="338">
        <f>'Total Cost Outputs'!G33</f>
        <v>0</v>
      </c>
      <c r="M133" s="211">
        <f t="shared" ref="M133:M141" si="11">J11-L133</f>
        <v>0</v>
      </c>
      <c r="N133" s="338">
        <f>'Total Cost Outputs'!H33</f>
        <v>0</v>
      </c>
      <c r="O133" s="211">
        <f t="shared" ref="O133:O141" si="12">K11-N133</f>
        <v>0</v>
      </c>
      <c r="P133" s="338">
        <f>'Total Cost Outputs'!I33</f>
        <v>0</v>
      </c>
      <c r="Q133" s="211">
        <f t="shared" ref="Q133:Q141" si="13">L11-P133</f>
        <v>0</v>
      </c>
      <c r="R133" s="422">
        <f>SUM(H133:Q133)</f>
        <v>0</v>
      </c>
      <c r="S133" s="217"/>
      <c r="T133" s="429" t="s">
        <v>417</v>
      </c>
      <c r="U133" s="432" cm="1">
        <f t="array" ref="U133">_xlfn._xlws.FILTER(H133:H141,$G$133:$G$141=$T$132)</f>
        <v>0</v>
      </c>
      <c r="V133" s="432" cm="1">
        <f t="array" ref="V133">_xlfn._xlws.FILTER(J133:J141,$G$133:$G$141=$T$132)</f>
        <v>0</v>
      </c>
      <c r="W133" s="432" cm="1">
        <f t="array" ref="W133">_xlfn._xlws.FILTER(L133:L141,$G$133:$G$141=$T$132)</f>
        <v>0</v>
      </c>
      <c r="X133" s="432" cm="1">
        <f t="array" ref="X133">_xlfn._xlws.FILTER(N133:N141,$G$133:$G$141=$T$132)</f>
        <v>0</v>
      </c>
      <c r="Y133" s="432" cm="1">
        <f t="array" ref="Y133">_xlfn._xlws.FILTER(P133:P141,$G$133:$G$141=$T$132)</f>
        <v>0</v>
      </c>
    </row>
    <row r="134" spans="2:25" ht="15.75" customHeight="1">
      <c r="F134" s="700"/>
      <c r="G134" s="218" t="s">
        <v>22</v>
      </c>
      <c r="H134" s="339">
        <f>'Total Cost Outputs'!E34</f>
        <v>0</v>
      </c>
      <c r="I134" s="213">
        <f t="shared" si="9"/>
        <v>0</v>
      </c>
      <c r="J134" s="339">
        <f>'Total Cost Outputs'!F34</f>
        <v>0</v>
      </c>
      <c r="K134" s="213">
        <f t="shared" si="10"/>
        <v>0</v>
      </c>
      <c r="L134" s="339">
        <f>'Total Cost Outputs'!G34</f>
        <v>0</v>
      </c>
      <c r="M134" s="213">
        <f t="shared" si="11"/>
        <v>0</v>
      </c>
      <c r="N134" s="339">
        <f>'Total Cost Outputs'!H34</f>
        <v>0</v>
      </c>
      <c r="O134" s="213">
        <f t="shared" si="12"/>
        <v>0</v>
      </c>
      <c r="P134" s="339">
        <f>'Total Cost Outputs'!I34</f>
        <v>0</v>
      </c>
      <c r="Q134" s="213">
        <f t="shared" si="13"/>
        <v>0</v>
      </c>
      <c r="R134" s="423">
        <f t="shared" ref="R134:R141" si="14">SUM(H134:Q134)</f>
        <v>0</v>
      </c>
      <c r="T134" s="429" t="s">
        <v>422</v>
      </c>
      <c r="U134" s="432" cm="1">
        <f t="array" aca="1" ref="U134" ca="1">_xlfn._xlws.FILTER(I133:I141,$G$133:$G$141=$T$132)</f>
        <v>0</v>
      </c>
      <c r="V134" s="432" cm="1">
        <f t="array" aca="1" ref="V134" ca="1">_xlfn._xlws.FILTER(K133:K141,$G$133:$G$141=$T$132)</f>
        <v>0</v>
      </c>
      <c r="W134" s="432" cm="1">
        <f t="array" aca="1" ref="W134" ca="1">_xlfn._xlws.FILTER(M133:M141,$G$133:$G$141=$T$132)</f>
        <v>0</v>
      </c>
      <c r="X134" s="432" cm="1">
        <f t="array" aca="1" ref="X134" ca="1">_xlfn._xlws.FILTER(O133:O141,$G$133:$G$141=$T$132)</f>
        <v>0</v>
      </c>
      <c r="Y134" s="432" cm="1">
        <f t="array" aca="1" ref="Y134" ca="1">_xlfn._xlws.FILTER(Q133:Q141,$G$133:$G$141=$T$132)</f>
        <v>0</v>
      </c>
    </row>
    <row r="135" spans="2:25" ht="15.75" customHeight="1">
      <c r="F135" s="700"/>
      <c r="G135" s="218" t="s">
        <v>24</v>
      </c>
      <c r="H135" s="339">
        <f>'Total Cost Outputs'!E35</f>
        <v>0</v>
      </c>
      <c r="I135" s="213">
        <f t="shared" ca="1" si="9"/>
        <v>0</v>
      </c>
      <c r="J135" s="339">
        <f>'Total Cost Outputs'!F35</f>
        <v>0</v>
      </c>
      <c r="K135" s="213">
        <f t="shared" ca="1" si="10"/>
        <v>0</v>
      </c>
      <c r="L135" s="339">
        <f>'Total Cost Outputs'!G35</f>
        <v>0</v>
      </c>
      <c r="M135" s="213">
        <f t="shared" ca="1" si="11"/>
        <v>0</v>
      </c>
      <c r="N135" s="339">
        <f>'Total Cost Outputs'!H35</f>
        <v>0</v>
      </c>
      <c r="O135" s="213">
        <f t="shared" ca="1" si="12"/>
        <v>0</v>
      </c>
      <c r="P135" s="339">
        <f>'Total Cost Outputs'!I35</f>
        <v>0</v>
      </c>
      <c r="Q135" s="213">
        <f t="shared" ca="1" si="13"/>
        <v>0</v>
      </c>
      <c r="R135" s="423">
        <f t="shared" ca="1" si="14"/>
        <v>0</v>
      </c>
      <c r="T135" s="429"/>
      <c r="U135" s="431"/>
      <c r="V135" s="431"/>
      <c r="W135" s="431"/>
      <c r="X135" s="431"/>
      <c r="Y135" s="431"/>
    </row>
    <row r="136" spans="2:25" ht="15.75" customHeight="1">
      <c r="F136" s="700"/>
      <c r="G136" s="218" t="s">
        <v>26</v>
      </c>
      <c r="H136" s="339">
        <f>'Total Cost Outputs'!E36</f>
        <v>0</v>
      </c>
      <c r="I136" s="213">
        <f t="shared" si="9"/>
        <v>0</v>
      </c>
      <c r="J136" s="339">
        <f>'Total Cost Outputs'!F36</f>
        <v>0</v>
      </c>
      <c r="K136" s="213">
        <f t="shared" si="10"/>
        <v>0</v>
      </c>
      <c r="L136" s="339">
        <f>'Total Cost Outputs'!G36</f>
        <v>0</v>
      </c>
      <c r="M136" s="213">
        <f t="shared" si="11"/>
        <v>0</v>
      </c>
      <c r="N136" s="339">
        <f>'Total Cost Outputs'!H36</f>
        <v>0</v>
      </c>
      <c r="O136" s="213">
        <f t="shared" si="12"/>
        <v>0</v>
      </c>
      <c r="P136" s="339">
        <f>'Total Cost Outputs'!I36</f>
        <v>0</v>
      </c>
      <c r="Q136" s="213">
        <f t="shared" si="13"/>
        <v>0</v>
      </c>
      <c r="R136" s="423">
        <f t="shared" si="14"/>
        <v>0</v>
      </c>
      <c r="T136" s="429" t="s">
        <v>417</v>
      </c>
      <c r="U136" s="433">
        <f ca="1">U133*'Base Inputs'!$C$10</f>
        <v>0</v>
      </c>
      <c r="V136" s="433">
        <f ca="1">V133*'Base Inputs'!$C$10</f>
        <v>0</v>
      </c>
      <c r="W136" s="433">
        <f ca="1">W133*'Base Inputs'!$C$10</f>
        <v>0</v>
      </c>
      <c r="X136" s="433">
        <f ca="1">X133*'Base Inputs'!$C$10</f>
        <v>0</v>
      </c>
      <c r="Y136" s="433">
        <f ca="1">Y133*'Base Inputs'!$C$10</f>
        <v>0</v>
      </c>
    </row>
    <row r="137" spans="2:25" ht="15.75" customHeight="1">
      <c r="F137" s="700"/>
      <c r="G137" s="218" t="s">
        <v>28</v>
      </c>
      <c r="H137" s="339">
        <f>'Total Cost Outputs'!E37</f>
        <v>0</v>
      </c>
      <c r="I137" s="213">
        <f t="shared" si="9"/>
        <v>0</v>
      </c>
      <c r="J137" s="339">
        <f>'Total Cost Outputs'!F37</f>
        <v>0</v>
      </c>
      <c r="K137" s="213">
        <f t="shared" si="10"/>
        <v>0</v>
      </c>
      <c r="L137" s="339">
        <f>'Total Cost Outputs'!G37</f>
        <v>0</v>
      </c>
      <c r="M137" s="213">
        <f t="shared" si="11"/>
        <v>0</v>
      </c>
      <c r="N137" s="339">
        <f>'Total Cost Outputs'!H37</f>
        <v>0</v>
      </c>
      <c r="O137" s="213">
        <f t="shared" si="12"/>
        <v>0</v>
      </c>
      <c r="P137" s="339">
        <f>'Total Cost Outputs'!I37</f>
        <v>0</v>
      </c>
      <c r="Q137" s="213">
        <f t="shared" si="13"/>
        <v>0</v>
      </c>
      <c r="R137" s="423">
        <f t="shared" si="14"/>
        <v>0</v>
      </c>
      <c r="T137" s="429" t="s">
        <v>422</v>
      </c>
      <c r="U137" s="433">
        <f ca="1">U134*'Base Inputs'!$C$10</f>
        <v>0</v>
      </c>
      <c r="V137" s="433">
        <f ca="1">V134*'Base Inputs'!$C$10</f>
        <v>0</v>
      </c>
      <c r="W137" s="433">
        <f ca="1">W134*'Base Inputs'!$C$10</f>
        <v>0</v>
      </c>
      <c r="X137" s="433">
        <f ca="1">X134*'Base Inputs'!$C$10</f>
        <v>0</v>
      </c>
      <c r="Y137" s="433">
        <f ca="1">Y134*'Base Inputs'!$C$10</f>
        <v>0</v>
      </c>
    </row>
    <row r="138" spans="2:25" ht="15.75" customHeight="1">
      <c r="F138" s="700"/>
      <c r="G138" s="218" t="s">
        <v>30</v>
      </c>
      <c r="H138" s="339">
        <f>'Total Cost Outputs'!E38</f>
        <v>0</v>
      </c>
      <c r="I138" s="213">
        <f t="shared" si="9"/>
        <v>0</v>
      </c>
      <c r="J138" s="339">
        <f>'Total Cost Outputs'!F38</f>
        <v>0</v>
      </c>
      <c r="K138" s="213">
        <f t="shared" si="10"/>
        <v>0</v>
      </c>
      <c r="L138" s="339">
        <f>'Total Cost Outputs'!G38</f>
        <v>0</v>
      </c>
      <c r="M138" s="213">
        <f t="shared" si="11"/>
        <v>0</v>
      </c>
      <c r="N138" s="339">
        <f>'Total Cost Outputs'!H38</f>
        <v>0</v>
      </c>
      <c r="O138" s="213">
        <f t="shared" si="12"/>
        <v>0</v>
      </c>
      <c r="P138" s="339">
        <f>'Total Cost Outputs'!I38</f>
        <v>0</v>
      </c>
      <c r="Q138" s="213">
        <f t="shared" si="13"/>
        <v>0</v>
      </c>
      <c r="R138" s="423">
        <f t="shared" si="14"/>
        <v>0</v>
      </c>
    </row>
    <row r="139" spans="2:25" ht="15.75" customHeight="1">
      <c r="F139" s="700"/>
      <c r="G139" s="218" t="s">
        <v>32</v>
      </c>
      <c r="H139" s="339">
        <f>'Total Cost Outputs'!E39</f>
        <v>0</v>
      </c>
      <c r="I139" s="213">
        <f t="shared" si="9"/>
        <v>0</v>
      </c>
      <c r="J139" s="339">
        <f>'Total Cost Outputs'!F39</f>
        <v>0</v>
      </c>
      <c r="K139" s="213">
        <f t="shared" si="10"/>
        <v>0</v>
      </c>
      <c r="L139" s="339">
        <f>'Total Cost Outputs'!G39</f>
        <v>0</v>
      </c>
      <c r="M139" s="213">
        <f t="shared" si="11"/>
        <v>0</v>
      </c>
      <c r="N139" s="339">
        <f>'Total Cost Outputs'!H39</f>
        <v>0</v>
      </c>
      <c r="O139" s="213">
        <f t="shared" si="12"/>
        <v>0</v>
      </c>
      <c r="P139" s="339">
        <f>'Total Cost Outputs'!I39</f>
        <v>0</v>
      </c>
      <c r="Q139" s="213">
        <f t="shared" si="13"/>
        <v>0</v>
      </c>
      <c r="R139" s="423">
        <f t="shared" si="14"/>
        <v>0</v>
      </c>
    </row>
    <row r="140" spans="2:25" ht="15.75" customHeight="1">
      <c r="F140" s="700"/>
      <c r="G140" s="218" t="s">
        <v>34</v>
      </c>
      <c r="H140" s="339">
        <f>'Total Cost Outputs'!E40</f>
        <v>0</v>
      </c>
      <c r="I140" s="213">
        <f t="shared" si="9"/>
        <v>0</v>
      </c>
      <c r="J140" s="339">
        <f>'Total Cost Outputs'!F40</f>
        <v>0</v>
      </c>
      <c r="K140" s="213">
        <f t="shared" si="10"/>
        <v>0</v>
      </c>
      <c r="L140" s="339">
        <f>'Total Cost Outputs'!G40</f>
        <v>0</v>
      </c>
      <c r="M140" s="213">
        <f t="shared" si="11"/>
        <v>0</v>
      </c>
      <c r="N140" s="339">
        <f>'Total Cost Outputs'!H40</f>
        <v>0</v>
      </c>
      <c r="O140" s="213">
        <f t="shared" si="12"/>
        <v>0</v>
      </c>
      <c r="P140" s="339">
        <f>'Total Cost Outputs'!I40</f>
        <v>0</v>
      </c>
      <c r="Q140" s="213">
        <f t="shared" si="13"/>
        <v>0</v>
      </c>
      <c r="R140" s="423">
        <f t="shared" si="14"/>
        <v>0</v>
      </c>
    </row>
    <row r="141" spans="2:25" ht="15.75" customHeight="1">
      <c r="F141" s="701"/>
      <c r="G141" s="219" t="s">
        <v>36</v>
      </c>
      <c r="H141" s="428">
        <f>'Total Cost Outputs'!E41</f>
        <v>0</v>
      </c>
      <c r="I141" s="216">
        <f t="shared" si="9"/>
        <v>0</v>
      </c>
      <c r="J141" s="428">
        <f>'Total Cost Outputs'!F41</f>
        <v>0</v>
      </c>
      <c r="K141" s="216">
        <f t="shared" si="10"/>
        <v>0</v>
      </c>
      <c r="L141" s="428">
        <f>'Total Cost Outputs'!G41</f>
        <v>0</v>
      </c>
      <c r="M141" s="216">
        <f t="shared" si="11"/>
        <v>0</v>
      </c>
      <c r="N141" s="428">
        <f>'Total Cost Outputs'!H41</f>
        <v>0</v>
      </c>
      <c r="O141" s="216">
        <f t="shared" si="12"/>
        <v>0</v>
      </c>
      <c r="P141" s="428">
        <f>'Total Cost Outputs'!I41</f>
        <v>0</v>
      </c>
      <c r="Q141" s="216">
        <f t="shared" si="13"/>
        <v>0</v>
      </c>
      <c r="R141" s="424">
        <f t="shared" si="14"/>
        <v>0</v>
      </c>
    </row>
    <row r="142" spans="2:25" ht="15.75" customHeight="1">
      <c r="F142" s="699" t="str">
        <f>'Base Inputs'!$C$9</f>
        <v>ETB</v>
      </c>
      <c r="G142" s="231" t="s">
        <v>20</v>
      </c>
      <c r="H142" s="340">
        <f ca="1">H133*'Base Inputs'!$C$10</f>
        <v>0</v>
      </c>
      <c r="I142" s="318">
        <f ca="1">I133*'Base Inputs'!$C$10</f>
        <v>0</v>
      </c>
      <c r="J142" s="340">
        <f ca="1">J133*'Base Inputs'!$C$10</f>
        <v>0</v>
      </c>
      <c r="K142" s="318">
        <f ca="1">K133*'Base Inputs'!$C$10</f>
        <v>0</v>
      </c>
      <c r="L142" s="340">
        <f ca="1">L133*'Base Inputs'!$C$10</f>
        <v>0</v>
      </c>
      <c r="M142" s="318">
        <f ca="1">M133*'Base Inputs'!$C$10</f>
        <v>0</v>
      </c>
      <c r="N142" s="340">
        <f ca="1">N133*'Base Inputs'!$C$10</f>
        <v>0</v>
      </c>
      <c r="O142" s="318">
        <f ca="1">O133*'Base Inputs'!$C$10</f>
        <v>0</v>
      </c>
      <c r="P142" s="340">
        <f ca="1">P133*'Base Inputs'!$C$10</f>
        <v>0</v>
      </c>
      <c r="Q142" s="318">
        <f ca="1">Q133*'Base Inputs'!$C$10</f>
        <v>0</v>
      </c>
      <c r="R142" s="425">
        <f t="shared" ref="R142:R149" ca="1" si="15">SUM(H142:Q142)</f>
        <v>0</v>
      </c>
      <c r="S142" s="205"/>
    </row>
    <row r="143" spans="2:25" ht="15.75" customHeight="1">
      <c r="F143" s="700"/>
      <c r="G143" s="218" t="s">
        <v>22</v>
      </c>
      <c r="H143" s="341">
        <f ca="1">H134*'Base Inputs'!$C$10</f>
        <v>0</v>
      </c>
      <c r="I143" s="221">
        <f ca="1">I134*'Base Inputs'!$C$10</f>
        <v>0</v>
      </c>
      <c r="J143" s="341">
        <f ca="1">J134*'Base Inputs'!$C$10</f>
        <v>0</v>
      </c>
      <c r="K143" s="221">
        <f ca="1">K134*'Base Inputs'!$C$10</f>
        <v>0</v>
      </c>
      <c r="L143" s="341">
        <f ca="1">L134*'Base Inputs'!$C$10</f>
        <v>0</v>
      </c>
      <c r="M143" s="221">
        <f ca="1">M134*'Base Inputs'!$C$10</f>
        <v>0</v>
      </c>
      <c r="N143" s="341">
        <f ca="1">N134*'Base Inputs'!$C$10</f>
        <v>0</v>
      </c>
      <c r="O143" s="221">
        <f ca="1">O134*'Base Inputs'!$C$10</f>
        <v>0</v>
      </c>
      <c r="P143" s="341">
        <f ca="1">P134*'Base Inputs'!$C$10</f>
        <v>0</v>
      </c>
      <c r="Q143" s="221">
        <f ca="1">Q134*'Base Inputs'!$C$10</f>
        <v>0</v>
      </c>
      <c r="R143" s="426">
        <f t="shared" ca="1" si="15"/>
        <v>0</v>
      </c>
    </row>
    <row r="144" spans="2:25" ht="15.75" customHeight="1">
      <c r="F144" s="700"/>
      <c r="G144" s="218" t="s">
        <v>24</v>
      </c>
      <c r="H144" s="341">
        <f ca="1">H135*'Base Inputs'!$C$10</f>
        <v>0</v>
      </c>
      <c r="I144" s="221">
        <f ca="1">I135*'Base Inputs'!$C$10</f>
        <v>0</v>
      </c>
      <c r="J144" s="341">
        <f ca="1">J135*'Base Inputs'!$C$10</f>
        <v>0</v>
      </c>
      <c r="K144" s="221">
        <f ca="1">K135*'Base Inputs'!$C$10</f>
        <v>0</v>
      </c>
      <c r="L144" s="341">
        <f ca="1">L135*'Base Inputs'!$C$10</f>
        <v>0</v>
      </c>
      <c r="M144" s="221">
        <f ca="1">M135*'Base Inputs'!$C$10</f>
        <v>0</v>
      </c>
      <c r="N144" s="341">
        <f ca="1">N135*'Base Inputs'!$C$10</f>
        <v>0</v>
      </c>
      <c r="O144" s="221">
        <f ca="1">O135*'Base Inputs'!$C$10</f>
        <v>0</v>
      </c>
      <c r="P144" s="341">
        <f ca="1">P135*'Base Inputs'!$C$10</f>
        <v>0</v>
      </c>
      <c r="Q144" s="221">
        <f ca="1">Q135*'Base Inputs'!$C$10</f>
        <v>0</v>
      </c>
      <c r="R144" s="426">
        <f t="shared" ca="1" si="15"/>
        <v>0</v>
      </c>
    </row>
    <row r="145" spans="2:18" ht="15.75" customHeight="1">
      <c r="F145" s="700"/>
      <c r="G145" s="218" t="s">
        <v>26</v>
      </c>
      <c r="H145" s="341">
        <f ca="1">H136*'Base Inputs'!$C$10</f>
        <v>0</v>
      </c>
      <c r="I145" s="221">
        <f ca="1">I136*'Base Inputs'!$C$10</f>
        <v>0</v>
      </c>
      <c r="J145" s="341">
        <f ca="1">J136*'Base Inputs'!$C$10</f>
        <v>0</v>
      </c>
      <c r="K145" s="221">
        <f ca="1">K136*'Base Inputs'!$C$10</f>
        <v>0</v>
      </c>
      <c r="L145" s="341">
        <f ca="1">L136*'Base Inputs'!$C$10</f>
        <v>0</v>
      </c>
      <c r="M145" s="221">
        <f ca="1">M136*'Base Inputs'!$C$10</f>
        <v>0</v>
      </c>
      <c r="N145" s="341">
        <f ca="1">N136*'Base Inputs'!$C$10</f>
        <v>0</v>
      </c>
      <c r="O145" s="221">
        <f ca="1">O136*'Base Inputs'!$C$10</f>
        <v>0</v>
      </c>
      <c r="P145" s="341">
        <f ca="1">P136*'Base Inputs'!$C$10</f>
        <v>0</v>
      </c>
      <c r="Q145" s="221">
        <f ca="1">Q136*'Base Inputs'!$C$10</f>
        <v>0</v>
      </c>
      <c r="R145" s="426">
        <f t="shared" ca="1" si="15"/>
        <v>0</v>
      </c>
    </row>
    <row r="146" spans="2:18" ht="15.75" customHeight="1">
      <c r="F146" s="700"/>
      <c r="G146" s="218" t="s">
        <v>28</v>
      </c>
      <c r="H146" s="341">
        <f ca="1">H137*'Base Inputs'!$C$10</f>
        <v>0</v>
      </c>
      <c r="I146" s="221">
        <f ca="1">I137*'Base Inputs'!$C$10</f>
        <v>0</v>
      </c>
      <c r="J146" s="341">
        <f ca="1">J137*'Base Inputs'!$C$10</f>
        <v>0</v>
      </c>
      <c r="K146" s="221">
        <f ca="1">K137*'Base Inputs'!$C$10</f>
        <v>0</v>
      </c>
      <c r="L146" s="341">
        <f ca="1">L137*'Base Inputs'!$C$10</f>
        <v>0</v>
      </c>
      <c r="M146" s="221">
        <f ca="1">M137*'Base Inputs'!$C$10</f>
        <v>0</v>
      </c>
      <c r="N146" s="341">
        <f ca="1">N137*'Base Inputs'!$C$10</f>
        <v>0</v>
      </c>
      <c r="O146" s="221">
        <f ca="1">O137*'Base Inputs'!$C$10</f>
        <v>0</v>
      </c>
      <c r="P146" s="341">
        <f ca="1">P137*'Base Inputs'!$C$10</f>
        <v>0</v>
      </c>
      <c r="Q146" s="221">
        <f ca="1">Q137*'Base Inputs'!$C$10</f>
        <v>0</v>
      </c>
      <c r="R146" s="426">
        <f t="shared" ca="1" si="15"/>
        <v>0</v>
      </c>
    </row>
    <row r="147" spans="2:18" ht="15.75" customHeight="1">
      <c r="F147" s="700"/>
      <c r="G147" s="218" t="s">
        <v>30</v>
      </c>
      <c r="H147" s="341">
        <f ca="1">H138*'Base Inputs'!$C$10</f>
        <v>0</v>
      </c>
      <c r="I147" s="221">
        <f ca="1">I138*'Base Inputs'!$C$10</f>
        <v>0</v>
      </c>
      <c r="J147" s="341">
        <f ca="1">J138*'Base Inputs'!$C$10</f>
        <v>0</v>
      </c>
      <c r="K147" s="221">
        <f ca="1">K138*'Base Inputs'!$C$10</f>
        <v>0</v>
      </c>
      <c r="L147" s="341">
        <f ca="1">L138*'Base Inputs'!$C$10</f>
        <v>0</v>
      </c>
      <c r="M147" s="221">
        <f ca="1">M138*'Base Inputs'!$C$10</f>
        <v>0</v>
      </c>
      <c r="N147" s="341">
        <f ca="1">N138*'Base Inputs'!$C$10</f>
        <v>0</v>
      </c>
      <c r="O147" s="221">
        <f ca="1">O138*'Base Inputs'!$C$10</f>
        <v>0</v>
      </c>
      <c r="P147" s="341">
        <f ca="1">P138*'Base Inputs'!$C$10</f>
        <v>0</v>
      </c>
      <c r="Q147" s="221">
        <f ca="1">Q138*'Base Inputs'!$C$10</f>
        <v>0</v>
      </c>
      <c r="R147" s="426">
        <f t="shared" ca="1" si="15"/>
        <v>0</v>
      </c>
    </row>
    <row r="148" spans="2:18" ht="15.75" customHeight="1">
      <c r="F148" s="700"/>
      <c r="G148" s="218" t="s">
        <v>32</v>
      </c>
      <c r="H148" s="341">
        <f ca="1">H139*'Base Inputs'!$C$10</f>
        <v>0</v>
      </c>
      <c r="I148" s="221">
        <f ca="1">I139*'Base Inputs'!$C$10</f>
        <v>0</v>
      </c>
      <c r="J148" s="341">
        <f ca="1">J139*'Base Inputs'!$C$10</f>
        <v>0</v>
      </c>
      <c r="K148" s="221">
        <f ca="1">K139*'Base Inputs'!$C$10</f>
        <v>0</v>
      </c>
      <c r="L148" s="341">
        <f ca="1">L139*'Base Inputs'!$C$10</f>
        <v>0</v>
      </c>
      <c r="M148" s="221">
        <f ca="1">M139*'Base Inputs'!$C$10</f>
        <v>0</v>
      </c>
      <c r="N148" s="341">
        <f ca="1">N139*'Base Inputs'!$C$10</f>
        <v>0</v>
      </c>
      <c r="O148" s="221">
        <f ca="1">O139*'Base Inputs'!$C$10</f>
        <v>0</v>
      </c>
      <c r="P148" s="341">
        <f ca="1">P139*'Base Inputs'!$C$10</f>
        <v>0</v>
      </c>
      <c r="Q148" s="221">
        <f ca="1">Q139*'Base Inputs'!$C$10</f>
        <v>0</v>
      </c>
      <c r="R148" s="426">
        <f t="shared" ca="1" si="15"/>
        <v>0</v>
      </c>
    </row>
    <row r="149" spans="2:18" ht="15.75" customHeight="1">
      <c r="F149" s="700"/>
      <c r="G149" s="218" t="s">
        <v>34</v>
      </c>
      <c r="H149" s="341">
        <f ca="1">H140*'Base Inputs'!$C$10</f>
        <v>0</v>
      </c>
      <c r="I149" s="221">
        <f ca="1">I140*'Base Inputs'!$C$10</f>
        <v>0</v>
      </c>
      <c r="J149" s="341">
        <f ca="1">J140*'Base Inputs'!$C$10</f>
        <v>0</v>
      </c>
      <c r="K149" s="221">
        <f ca="1">K140*'Base Inputs'!$C$10</f>
        <v>0</v>
      </c>
      <c r="L149" s="341">
        <f ca="1">L140*'Base Inputs'!$C$10</f>
        <v>0</v>
      </c>
      <c r="M149" s="221">
        <f ca="1">M140*'Base Inputs'!$C$10</f>
        <v>0</v>
      </c>
      <c r="N149" s="341">
        <f ca="1">N140*'Base Inputs'!$C$10</f>
        <v>0</v>
      </c>
      <c r="O149" s="221">
        <f ca="1">O140*'Base Inputs'!$C$10</f>
        <v>0</v>
      </c>
      <c r="P149" s="341">
        <f ca="1">P140*'Base Inputs'!$C$10</f>
        <v>0</v>
      </c>
      <c r="Q149" s="221">
        <f ca="1">Q140*'Base Inputs'!$C$10</f>
        <v>0</v>
      </c>
      <c r="R149" s="426">
        <f t="shared" ca="1" si="15"/>
        <v>0</v>
      </c>
    </row>
    <row r="150" spans="2:18" ht="15.75" customHeight="1">
      <c r="F150" s="701"/>
      <c r="G150" s="219" t="s">
        <v>36</v>
      </c>
      <c r="H150" s="342">
        <f ca="1">H141*'Base Inputs'!$C$10</f>
        <v>0</v>
      </c>
      <c r="I150" s="224">
        <f ca="1">I141*'Base Inputs'!$C$10</f>
        <v>0</v>
      </c>
      <c r="J150" s="342">
        <f ca="1">J141*'Base Inputs'!$C$10</f>
        <v>0</v>
      </c>
      <c r="K150" s="224">
        <f ca="1">K141*'Base Inputs'!$C$10</f>
        <v>0</v>
      </c>
      <c r="L150" s="342">
        <f ca="1">L141*'Base Inputs'!$C$10</f>
        <v>0</v>
      </c>
      <c r="M150" s="224">
        <f ca="1">M141*'Base Inputs'!$C$10</f>
        <v>0</v>
      </c>
      <c r="N150" s="342">
        <f ca="1">N141*'Base Inputs'!$C$10</f>
        <v>0</v>
      </c>
      <c r="O150" s="224">
        <f ca="1">O141*'Base Inputs'!$C$10</f>
        <v>0</v>
      </c>
      <c r="P150" s="342">
        <f ca="1">P141*'Base Inputs'!$C$10</f>
        <v>0</v>
      </c>
      <c r="Q150" s="224">
        <f ca="1">Q141*'Base Inputs'!$C$10</f>
        <v>0</v>
      </c>
      <c r="R150" s="427">
        <f ca="1">SUM(H150:Q150)</f>
        <v>0</v>
      </c>
    </row>
    <row r="151" spans="2:18" ht="15.75" customHeight="1"/>
    <row r="152" spans="2:18" ht="15.75" customHeight="1">
      <c r="B152" s="208" t="s">
        <v>403</v>
      </c>
      <c r="D152" s="208" t="s">
        <v>404</v>
      </c>
    </row>
    <row r="153" spans="2:18" ht="15.75" customHeight="1"/>
  </sheetData>
  <sheetProtection selectLockedCells="1"/>
  <mergeCells count="10">
    <mergeCell ref="F11:F19"/>
    <mergeCell ref="F20:F28"/>
    <mergeCell ref="F46:F54"/>
    <mergeCell ref="F37:F45"/>
    <mergeCell ref="F133:F141"/>
    <mergeCell ref="F142:F150"/>
    <mergeCell ref="F108:F110"/>
    <mergeCell ref="F111:F113"/>
    <mergeCell ref="F84:F92"/>
    <mergeCell ref="F93:F101"/>
  </mergeCells>
  <dataValidations count="1">
    <dataValidation type="list" allowBlank="1" showInputMessage="1" showErrorMessage="1" sqref="B133" xr:uid="{3AE9768C-27FE-4B35-9DA4-B653641D8169}">
      <formula1>$G$133:$G$141</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53C2-33D4-BF47-A9B3-4F1E66C70AB9}">
  <sheetPr>
    <tabColor theme="0" tint="-4.9989318521683403E-2"/>
  </sheetPr>
  <dimension ref="B2:C4"/>
  <sheetViews>
    <sheetView showGridLines="0" zoomScale="110" zoomScaleNormal="110" workbookViewId="0">
      <selection activeCell="B1" sqref="B1"/>
    </sheetView>
  </sheetViews>
  <sheetFormatPr defaultColWidth="10.54296875" defaultRowHeight="14.5"/>
  <cols>
    <col min="1" max="1" width="1.1796875" customWidth="1"/>
  </cols>
  <sheetData>
    <row r="2" spans="2:3" ht="16">
      <c r="B2" s="195" t="s">
        <v>228</v>
      </c>
    </row>
    <row r="4" spans="2:3">
      <c r="B4" s="664" t="s">
        <v>45</v>
      </c>
      <c r="C4" s="664"/>
    </row>
  </sheetData>
  <mergeCells count="1">
    <mergeCell ref="B4:C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B5AD-129F-4B71-812B-DA1111FD2901}">
  <sheetPr>
    <tabColor theme="0" tint="-4.9989318521683403E-2"/>
  </sheetPr>
  <dimension ref="B1:AE299"/>
  <sheetViews>
    <sheetView showGridLines="0" zoomScale="120" zoomScaleNormal="120" workbookViewId="0">
      <selection activeCell="C10" sqref="C10"/>
    </sheetView>
  </sheetViews>
  <sheetFormatPr defaultColWidth="8.81640625" defaultRowHeight="14.5" outlineLevelRow="1"/>
  <cols>
    <col min="1" max="1" width="1.453125" customWidth="1"/>
    <col min="2" max="2" width="17" customWidth="1"/>
    <col min="3" max="3" width="13" customWidth="1"/>
    <col min="4" max="4" width="13.81640625" customWidth="1"/>
    <col min="5" max="5" width="14" customWidth="1"/>
    <col min="6" max="6" width="13.81640625" customWidth="1"/>
    <col min="7" max="7" width="14.453125" customWidth="1"/>
    <col min="8" max="8" width="13.453125" customWidth="1"/>
    <col min="9" max="9" width="15.81640625" customWidth="1"/>
    <col min="10" max="10" width="14.54296875" customWidth="1"/>
    <col min="11" max="11" width="15.81640625" customWidth="1"/>
    <col min="12" max="12" width="14.54296875" customWidth="1"/>
    <col min="13" max="13" width="13.453125" customWidth="1"/>
    <col min="14" max="14" width="13" customWidth="1"/>
    <col min="15" max="16" width="14" customWidth="1"/>
    <col min="17" max="17" width="14.453125" customWidth="1"/>
    <col min="18" max="18" width="15" customWidth="1"/>
    <col min="19" max="20" width="13.453125" customWidth="1"/>
    <col min="21" max="21" width="6.453125" customWidth="1"/>
    <col min="23" max="23" width="12" customWidth="1"/>
    <col min="24" max="24" width="12.1796875" customWidth="1"/>
    <col min="25" max="25" width="13.453125" customWidth="1"/>
    <col min="26" max="26" width="12.453125" customWidth="1"/>
    <col min="27" max="27" width="12.54296875" customWidth="1"/>
    <col min="28" max="28" width="14.1796875" customWidth="1"/>
    <col min="29" max="29" width="12.81640625" customWidth="1"/>
    <col min="30" max="30" width="16.1796875" customWidth="1"/>
    <col min="31" max="31" width="15.453125" bestFit="1" customWidth="1"/>
  </cols>
  <sheetData>
    <row r="1" spans="2:21" ht="7" customHeight="1"/>
    <row r="2" spans="2:21" ht="16" customHeight="1">
      <c r="B2" s="17" t="s">
        <v>423</v>
      </c>
      <c r="C2" s="21"/>
      <c r="E2" s="485" t="s">
        <v>424</v>
      </c>
      <c r="K2" s="17"/>
      <c r="L2" s="22"/>
      <c r="M2" s="22"/>
      <c r="N2" s="22"/>
      <c r="O2" s="21"/>
    </row>
    <row r="3" spans="2:21">
      <c r="B3" s="23" t="s">
        <v>131</v>
      </c>
      <c r="C3" s="24">
        <v>2024</v>
      </c>
      <c r="D3" s="24">
        <f t="shared" ref="D3:I3" si="0">C3+1</f>
        <v>2025</v>
      </c>
      <c r="E3" s="24">
        <f t="shared" si="0"/>
        <v>2026</v>
      </c>
      <c r="F3" s="24">
        <f t="shared" si="0"/>
        <v>2027</v>
      </c>
      <c r="G3" s="24">
        <f t="shared" si="0"/>
        <v>2028</v>
      </c>
      <c r="H3" s="24">
        <f t="shared" si="0"/>
        <v>2029</v>
      </c>
      <c r="I3" s="24">
        <f t="shared" si="0"/>
        <v>2030</v>
      </c>
      <c r="J3" s="25"/>
      <c r="K3" s="17"/>
      <c r="L3" s="26"/>
      <c r="M3" s="26"/>
      <c r="N3" s="26"/>
      <c r="O3" s="26"/>
      <c r="P3" s="26"/>
      <c r="Q3" s="26"/>
      <c r="R3" s="26"/>
      <c r="T3" s="17"/>
      <c r="U3" s="17"/>
    </row>
    <row r="4" spans="2:21">
      <c r="B4" t="s">
        <v>134</v>
      </c>
      <c r="C4" s="27">
        <v>1467665</v>
      </c>
      <c r="D4" s="27">
        <v>1476011</v>
      </c>
      <c r="E4" s="27">
        <v>1492558</v>
      </c>
      <c r="F4" s="27">
        <v>1500631</v>
      </c>
      <c r="G4" s="27">
        <v>1507817</v>
      </c>
      <c r="H4" s="27">
        <v>1514981</v>
      </c>
      <c r="I4" s="27">
        <v>1524517</v>
      </c>
      <c r="L4" s="27"/>
      <c r="M4" s="27"/>
      <c r="N4" s="27"/>
      <c r="O4" s="27"/>
      <c r="P4" s="27"/>
      <c r="Q4" s="27"/>
      <c r="R4" s="27"/>
    </row>
    <row r="5" spans="2:21">
      <c r="B5" t="s">
        <v>136</v>
      </c>
      <c r="C5" s="27">
        <v>872372</v>
      </c>
      <c r="D5" s="27">
        <v>849632</v>
      </c>
      <c r="E5" s="27">
        <v>828754</v>
      </c>
      <c r="F5" s="27">
        <v>812397</v>
      </c>
      <c r="G5" s="27">
        <v>796341</v>
      </c>
      <c r="H5" s="27">
        <v>785055</v>
      </c>
      <c r="I5" s="27">
        <v>777770</v>
      </c>
      <c r="L5" s="27"/>
      <c r="M5" s="27"/>
      <c r="N5" s="27"/>
      <c r="O5" s="27"/>
      <c r="P5" s="27"/>
      <c r="Q5" s="27"/>
      <c r="R5" s="27"/>
    </row>
    <row r="6" spans="2:21">
      <c r="B6" t="s">
        <v>138</v>
      </c>
      <c r="C6" s="27">
        <v>1392159</v>
      </c>
      <c r="D6" s="27">
        <v>1414298</v>
      </c>
      <c r="E6" s="27">
        <v>1438167</v>
      </c>
      <c r="F6" s="27">
        <v>1460478</v>
      </c>
      <c r="G6" s="27">
        <v>1484784</v>
      </c>
      <c r="H6" s="27">
        <v>1506544</v>
      </c>
      <c r="I6" s="27">
        <v>1531136</v>
      </c>
      <c r="L6" s="27"/>
      <c r="M6" s="27"/>
      <c r="N6" s="27"/>
      <c r="O6" s="27"/>
      <c r="P6" s="27"/>
      <c r="Q6" s="27"/>
      <c r="R6" s="27"/>
    </row>
    <row r="7" spans="2:21">
      <c r="B7" t="s">
        <v>140</v>
      </c>
      <c r="C7" s="27">
        <v>2955619</v>
      </c>
      <c r="D7" s="27">
        <v>2937436</v>
      </c>
      <c r="E7" s="27">
        <v>2910228</v>
      </c>
      <c r="F7" s="27">
        <v>2889001</v>
      </c>
      <c r="G7" s="27">
        <v>2860070</v>
      </c>
      <c r="H7" s="27">
        <v>2836919</v>
      </c>
      <c r="I7" s="27">
        <v>2796774</v>
      </c>
      <c r="L7" s="27"/>
      <c r="M7" s="27"/>
      <c r="N7" s="27"/>
      <c r="O7" s="27"/>
      <c r="P7" s="27"/>
      <c r="Q7" s="27"/>
      <c r="R7" s="27"/>
    </row>
    <row r="8" spans="2:21">
      <c r="B8" t="s">
        <v>143</v>
      </c>
      <c r="C8" s="27">
        <v>489559</v>
      </c>
      <c r="D8" s="27">
        <v>496357</v>
      </c>
      <c r="E8" s="27">
        <v>502335</v>
      </c>
      <c r="F8" s="27">
        <v>508880</v>
      </c>
      <c r="G8" s="27">
        <v>515591</v>
      </c>
      <c r="H8" s="27">
        <v>522938</v>
      </c>
      <c r="I8" s="27">
        <v>528981</v>
      </c>
      <c r="L8" s="27"/>
      <c r="M8" s="27"/>
      <c r="N8" s="27"/>
      <c r="O8" s="27"/>
      <c r="P8" s="27"/>
      <c r="Q8" s="27"/>
      <c r="R8" s="27"/>
    </row>
    <row r="9" spans="2:21">
      <c r="B9" t="s">
        <v>142</v>
      </c>
      <c r="C9" s="27">
        <v>2668892</v>
      </c>
      <c r="D9" s="27">
        <v>2650713</v>
      </c>
      <c r="E9" s="27">
        <v>2643602</v>
      </c>
      <c r="F9" s="27">
        <v>2612107</v>
      </c>
      <c r="G9" s="27">
        <v>2592263</v>
      </c>
      <c r="H9" s="27">
        <v>2565564</v>
      </c>
      <c r="I9" s="27">
        <v>2558472</v>
      </c>
      <c r="L9" s="27"/>
      <c r="M9" s="27"/>
      <c r="N9" s="27"/>
      <c r="O9" s="27"/>
      <c r="P9" s="27"/>
      <c r="Q9" s="27"/>
      <c r="R9" s="27"/>
    </row>
    <row r="10" spans="2:21">
      <c r="B10" t="s">
        <v>145</v>
      </c>
      <c r="C10" s="27">
        <v>813045</v>
      </c>
      <c r="D10" s="27">
        <v>822160</v>
      </c>
      <c r="E10" s="27">
        <v>832171</v>
      </c>
      <c r="F10" s="27">
        <v>841640</v>
      </c>
      <c r="G10" s="27">
        <v>850563</v>
      </c>
      <c r="H10" s="27">
        <v>862326</v>
      </c>
      <c r="I10" s="27">
        <v>870753</v>
      </c>
      <c r="L10" s="27"/>
      <c r="M10" s="27"/>
      <c r="N10" s="27"/>
      <c r="O10" s="27"/>
      <c r="P10" s="27"/>
      <c r="Q10" s="27"/>
      <c r="R10" s="27"/>
    </row>
    <row r="11" spans="2:21">
      <c r="B11" t="s">
        <v>147</v>
      </c>
      <c r="C11" s="27">
        <v>452458</v>
      </c>
      <c r="D11" s="27">
        <v>456295</v>
      </c>
      <c r="E11" s="27">
        <v>463059</v>
      </c>
      <c r="F11" s="27">
        <v>471110</v>
      </c>
      <c r="G11" s="27">
        <v>477219</v>
      </c>
      <c r="H11" s="27">
        <v>484600</v>
      </c>
      <c r="I11" s="27">
        <v>492425</v>
      </c>
      <c r="L11" s="27"/>
      <c r="M11" s="27"/>
      <c r="N11" s="27"/>
      <c r="O11" s="27"/>
      <c r="P11" s="27"/>
      <c r="Q11" s="27"/>
      <c r="R11" s="27"/>
    </row>
    <row r="12" spans="2:21">
      <c r="B12" t="s">
        <v>149</v>
      </c>
      <c r="C12" s="27">
        <v>982166</v>
      </c>
      <c r="D12" s="27">
        <v>992380</v>
      </c>
      <c r="E12" s="27">
        <v>1004983</v>
      </c>
      <c r="F12" s="27">
        <v>1016123</v>
      </c>
      <c r="G12" s="27">
        <v>1029043</v>
      </c>
      <c r="H12" s="27">
        <v>1041848</v>
      </c>
      <c r="I12" s="27">
        <v>1051137</v>
      </c>
      <c r="L12" s="27"/>
      <c r="M12" s="27"/>
      <c r="N12" s="27"/>
      <c r="O12" s="27"/>
      <c r="P12" s="27"/>
      <c r="Q12" s="27"/>
      <c r="R12" s="27"/>
    </row>
    <row r="13" spans="2:21">
      <c r="B13" t="s">
        <v>150</v>
      </c>
      <c r="C13" s="27">
        <v>786598</v>
      </c>
      <c r="D13" s="27">
        <v>800135</v>
      </c>
      <c r="E13" s="27">
        <v>813372</v>
      </c>
      <c r="F13" s="27">
        <v>829240</v>
      </c>
      <c r="G13" s="27">
        <v>841890</v>
      </c>
      <c r="H13" s="27">
        <v>854807</v>
      </c>
      <c r="I13" s="27">
        <v>872361</v>
      </c>
      <c r="L13" s="27"/>
      <c r="M13" s="27"/>
      <c r="N13" s="27"/>
      <c r="O13" s="27"/>
      <c r="P13" s="27"/>
      <c r="Q13" s="27"/>
      <c r="R13" s="27"/>
    </row>
    <row r="14" spans="2:21">
      <c r="B14" t="s">
        <v>151</v>
      </c>
      <c r="C14" s="27">
        <v>974158</v>
      </c>
      <c r="D14" s="27">
        <v>988454</v>
      </c>
      <c r="E14" s="27">
        <v>1003124</v>
      </c>
      <c r="F14" s="27">
        <v>1018195</v>
      </c>
      <c r="G14" s="27">
        <v>1035468</v>
      </c>
      <c r="H14" s="27">
        <v>1051812</v>
      </c>
      <c r="I14" s="27">
        <v>1064122</v>
      </c>
      <c r="L14" s="27"/>
      <c r="M14" s="27"/>
      <c r="N14" s="27"/>
      <c r="O14" s="27"/>
      <c r="P14" s="27"/>
      <c r="Q14" s="27"/>
      <c r="R14" s="27"/>
    </row>
    <row r="15" spans="2:21">
      <c r="B15" t="s">
        <v>152</v>
      </c>
      <c r="C15" s="27">
        <v>4360561</v>
      </c>
      <c r="D15" s="27">
        <v>4462450</v>
      </c>
      <c r="E15" s="27">
        <v>4568805</v>
      </c>
      <c r="F15" s="27">
        <v>4675844</v>
      </c>
      <c r="G15" s="27">
        <v>4781523</v>
      </c>
      <c r="H15" s="27">
        <v>4886603</v>
      </c>
      <c r="I15" s="27">
        <v>4978237</v>
      </c>
      <c r="L15" s="27"/>
      <c r="M15" s="27"/>
      <c r="N15" s="27"/>
      <c r="O15" s="27"/>
      <c r="P15" s="27"/>
      <c r="Q15" s="27"/>
      <c r="R15" s="27"/>
    </row>
    <row r="16" spans="2:21">
      <c r="B16" t="s">
        <v>154</v>
      </c>
      <c r="C16" s="27">
        <v>2455250</v>
      </c>
      <c r="D16" s="27">
        <v>2458494</v>
      </c>
      <c r="E16" s="27">
        <v>2469559</v>
      </c>
      <c r="F16" s="27">
        <v>2480080</v>
      </c>
      <c r="G16" s="27">
        <v>2488746</v>
      </c>
      <c r="H16" s="27">
        <v>2505767</v>
      </c>
      <c r="I16" s="27">
        <v>2515037</v>
      </c>
      <c r="L16" s="27"/>
      <c r="M16" s="27"/>
      <c r="N16" s="27"/>
      <c r="O16" s="27"/>
      <c r="P16" s="27"/>
      <c r="Q16" s="27"/>
      <c r="R16" s="27"/>
    </row>
    <row r="17" spans="2:18">
      <c r="B17" t="s">
        <v>155</v>
      </c>
      <c r="C17" s="27">
        <v>3982107</v>
      </c>
      <c r="D17" s="27">
        <v>4019133</v>
      </c>
      <c r="E17" s="27">
        <v>4047448</v>
      </c>
      <c r="F17" s="27">
        <v>4074697</v>
      </c>
      <c r="G17" s="27">
        <v>4101805</v>
      </c>
      <c r="H17" s="27">
        <v>4121058</v>
      </c>
      <c r="I17" s="27">
        <v>4134693</v>
      </c>
      <c r="L17" s="27"/>
      <c r="M17" s="27"/>
      <c r="N17" s="27"/>
      <c r="O17" s="27"/>
      <c r="P17" s="27"/>
      <c r="Q17" s="27"/>
      <c r="R17" s="27"/>
    </row>
    <row r="18" spans="2:18">
      <c r="B18" t="s">
        <v>157</v>
      </c>
      <c r="C18" s="27">
        <v>915994</v>
      </c>
      <c r="D18" s="27">
        <v>921979</v>
      </c>
      <c r="E18" s="27">
        <v>926881</v>
      </c>
      <c r="F18" s="27">
        <v>935292</v>
      </c>
      <c r="G18" s="27">
        <v>942224</v>
      </c>
      <c r="H18" s="27">
        <v>949007</v>
      </c>
      <c r="I18" s="27">
        <v>954749</v>
      </c>
      <c r="L18" s="27"/>
      <c r="M18" s="27"/>
      <c r="N18" s="27"/>
      <c r="O18" s="27"/>
      <c r="P18" s="27"/>
      <c r="Q18" s="27"/>
      <c r="R18" s="27"/>
    </row>
    <row r="19" spans="2:18">
      <c r="B19" t="s">
        <v>158</v>
      </c>
      <c r="C19" s="27">
        <v>374068</v>
      </c>
      <c r="D19" s="27">
        <v>373973</v>
      </c>
      <c r="E19" s="27">
        <v>375963</v>
      </c>
      <c r="F19" s="27">
        <v>374407</v>
      </c>
      <c r="G19" s="27">
        <v>374225</v>
      </c>
      <c r="H19" s="27">
        <v>375187</v>
      </c>
      <c r="I19" s="27">
        <v>374778</v>
      </c>
      <c r="L19" s="27"/>
      <c r="M19" s="27"/>
      <c r="N19" s="27"/>
      <c r="O19" s="27"/>
      <c r="P19" s="27"/>
      <c r="Q19" s="27"/>
      <c r="R19" s="27"/>
    </row>
    <row r="20" spans="2:18">
      <c r="B20" t="s">
        <v>159</v>
      </c>
      <c r="C20" s="27">
        <v>471682</v>
      </c>
      <c r="D20" s="27">
        <v>477182</v>
      </c>
      <c r="E20" s="27">
        <v>480682</v>
      </c>
      <c r="F20" s="27">
        <v>481944</v>
      </c>
      <c r="G20" s="27">
        <v>486012</v>
      </c>
      <c r="H20" s="27">
        <v>488350</v>
      </c>
      <c r="I20" s="27">
        <v>491586</v>
      </c>
      <c r="L20" s="27"/>
      <c r="M20" s="27"/>
      <c r="N20" s="27"/>
      <c r="O20" s="27"/>
      <c r="P20" s="27"/>
      <c r="Q20" s="27"/>
      <c r="R20" s="27"/>
    </row>
    <row r="21" spans="2:18">
      <c r="B21" t="s">
        <v>160</v>
      </c>
      <c r="C21" s="27">
        <v>22948544</v>
      </c>
      <c r="D21" s="27">
        <v>22923696</v>
      </c>
      <c r="E21" s="27">
        <v>22758146</v>
      </c>
      <c r="F21" s="27">
        <v>22713160</v>
      </c>
      <c r="G21" s="27">
        <v>22602010</v>
      </c>
      <c r="H21" s="27">
        <v>22496032</v>
      </c>
      <c r="I21" s="27">
        <v>22425946</v>
      </c>
      <c r="L21" s="27"/>
      <c r="M21" s="27"/>
      <c r="N21" s="27"/>
      <c r="O21" s="27"/>
      <c r="P21" s="27"/>
      <c r="Q21" s="27"/>
      <c r="R21" s="27"/>
    </row>
    <row r="22" spans="2:18">
      <c r="B22" t="s">
        <v>161</v>
      </c>
      <c r="C22" s="27">
        <v>4408250</v>
      </c>
      <c r="D22" s="27">
        <v>4398622</v>
      </c>
      <c r="E22" s="27">
        <v>4378615</v>
      </c>
      <c r="F22" s="27">
        <v>4362498</v>
      </c>
      <c r="G22" s="27">
        <v>4364061</v>
      </c>
      <c r="H22" s="27">
        <v>4348076</v>
      </c>
      <c r="I22" s="27">
        <v>4344696</v>
      </c>
      <c r="L22" s="27"/>
      <c r="M22" s="27"/>
      <c r="N22" s="27"/>
      <c r="O22" s="27"/>
      <c r="P22" s="27"/>
      <c r="Q22" s="27"/>
      <c r="R22" s="27"/>
    </row>
    <row r="23" spans="2:18">
      <c r="B23" s="28" t="s">
        <v>162</v>
      </c>
      <c r="C23" s="27">
        <v>1227480</v>
      </c>
      <c r="D23" s="27">
        <v>1242942</v>
      </c>
      <c r="E23" s="27">
        <v>1256487</v>
      </c>
      <c r="F23" s="27">
        <v>1268455</v>
      </c>
      <c r="G23" s="27">
        <v>1285851</v>
      </c>
      <c r="H23" s="27">
        <v>1302273</v>
      </c>
      <c r="I23" s="27">
        <v>1318714</v>
      </c>
      <c r="L23" s="27"/>
      <c r="M23" s="27"/>
      <c r="N23" s="27"/>
      <c r="O23" s="27"/>
      <c r="P23" s="27"/>
      <c r="Q23" s="27"/>
      <c r="R23" s="27"/>
    </row>
    <row r="24" spans="2:18">
      <c r="B24" t="s">
        <v>163</v>
      </c>
      <c r="C24" s="27">
        <v>1532297</v>
      </c>
      <c r="D24" s="27">
        <v>1552226</v>
      </c>
      <c r="E24" s="27">
        <v>1569211</v>
      </c>
      <c r="F24" s="27">
        <v>1591700</v>
      </c>
      <c r="G24" s="27">
        <v>1605203</v>
      </c>
      <c r="H24" s="27">
        <v>1622793</v>
      </c>
      <c r="I24" s="27">
        <v>1634639</v>
      </c>
      <c r="L24" s="27"/>
      <c r="M24" s="27"/>
      <c r="N24" s="27"/>
      <c r="O24" s="27"/>
      <c r="P24" s="27"/>
      <c r="Q24" s="27"/>
      <c r="R24" s="27"/>
    </row>
    <row r="25" spans="2:18">
      <c r="B25" t="s">
        <v>165</v>
      </c>
      <c r="C25" s="27">
        <v>924970</v>
      </c>
      <c r="D25" s="27">
        <v>935358</v>
      </c>
      <c r="E25" s="27">
        <v>944124</v>
      </c>
      <c r="F25" s="27">
        <v>955143</v>
      </c>
      <c r="G25" s="27">
        <v>965992</v>
      </c>
      <c r="H25" s="27">
        <v>973832</v>
      </c>
      <c r="I25" s="27">
        <v>982010</v>
      </c>
      <c r="L25" s="27"/>
      <c r="M25" s="27"/>
      <c r="N25" s="27"/>
      <c r="O25" s="27"/>
      <c r="P25" s="27"/>
      <c r="Q25" s="27"/>
      <c r="R25" s="27"/>
    </row>
    <row r="26" spans="2:18">
      <c r="B26" t="s">
        <v>166</v>
      </c>
      <c r="C26" s="27">
        <v>694511</v>
      </c>
      <c r="D26" s="27">
        <v>704429</v>
      </c>
      <c r="E26" s="27">
        <v>715569</v>
      </c>
      <c r="F26" s="27">
        <v>723499</v>
      </c>
      <c r="G26" s="27">
        <v>733390</v>
      </c>
      <c r="H26" s="27">
        <v>741436</v>
      </c>
      <c r="I26" s="27">
        <v>751507</v>
      </c>
      <c r="L26" s="27"/>
      <c r="M26" s="27"/>
      <c r="N26" s="27"/>
      <c r="O26" s="27"/>
      <c r="P26" s="27"/>
      <c r="Q26" s="27"/>
      <c r="R26" s="27"/>
    </row>
    <row r="27" spans="2:18">
      <c r="B27" t="s">
        <v>167</v>
      </c>
      <c r="C27" s="27">
        <v>966523</v>
      </c>
      <c r="D27" s="27">
        <v>987294</v>
      </c>
      <c r="E27" s="27">
        <v>1004941</v>
      </c>
      <c r="F27" s="27">
        <v>1023032</v>
      </c>
      <c r="G27" s="27">
        <v>1042347</v>
      </c>
      <c r="H27" s="27">
        <v>1059975</v>
      </c>
      <c r="I27" s="27">
        <v>1077169</v>
      </c>
      <c r="L27" s="27"/>
      <c r="M27" s="27"/>
      <c r="N27" s="27"/>
      <c r="O27" s="27"/>
      <c r="P27" s="27"/>
      <c r="Q27" s="27"/>
      <c r="R27" s="27"/>
    </row>
    <row r="28" spans="2:18">
      <c r="B28" t="s">
        <v>168</v>
      </c>
      <c r="C28" s="27">
        <v>1847634</v>
      </c>
      <c r="D28" s="27">
        <v>1838628</v>
      </c>
      <c r="E28" s="27">
        <v>1830786</v>
      </c>
      <c r="F28" s="27">
        <v>1816108</v>
      </c>
      <c r="G28" s="27">
        <v>1810689</v>
      </c>
      <c r="H28" s="27">
        <v>1811298</v>
      </c>
      <c r="I28" s="27">
        <v>1802656</v>
      </c>
      <c r="L28" s="27"/>
      <c r="M28" s="27"/>
      <c r="N28" s="27"/>
      <c r="O28" s="27"/>
      <c r="P28" s="27"/>
      <c r="Q28" s="27"/>
      <c r="R28" s="27"/>
    </row>
    <row r="29" spans="2:18">
      <c r="B29" t="s">
        <v>169</v>
      </c>
      <c r="C29" s="27">
        <v>1227381</v>
      </c>
      <c r="D29" s="27">
        <v>1246225</v>
      </c>
      <c r="E29" s="27">
        <v>1264690</v>
      </c>
      <c r="F29" s="27">
        <v>1281408</v>
      </c>
      <c r="G29" s="27">
        <v>1296584</v>
      </c>
      <c r="H29" s="27">
        <v>1311408</v>
      </c>
      <c r="I29" s="27">
        <v>1321520</v>
      </c>
      <c r="L29" s="27"/>
      <c r="M29" s="27"/>
      <c r="N29" s="27"/>
      <c r="O29" s="27"/>
      <c r="P29" s="27"/>
      <c r="Q29" s="27"/>
      <c r="R29" s="27"/>
    </row>
    <row r="30" spans="2:18">
      <c r="B30" t="s">
        <v>171</v>
      </c>
      <c r="C30" s="27">
        <v>900348</v>
      </c>
      <c r="D30" s="27">
        <v>893110</v>
      </c>
      <c r="E30" s="27">
        <v>888762</v>
      </c>
      <c r="F30" s="27">
        <v>881350</v>
      </c>
      <c r="G30" s="27">
        <v>875028</v>
      </c>
      <c r="H30" s="27">
        <v>869258</v>
      </c>
      <c r="I30" s="27">
        <v>860494</v>
      </c>
      <c r="L30" s="27"/>
      <c r="M30" s="27"/>
      <c r="N30" s="27"/>
      <c r="O30" s="27"/>
      <c r="P30" s="27"/>
      <c r="Q30" s="27"/>
      <c r="R30" s="27"/>
    </row>
    <row r="31" spans="2:18">
      <c r="B31" t="s">
        <v>172</v>
      </c>
      <c r="C31" s="27">
        <v>606385</v>
      </c>
      <c r="D31" s="27">
        <v>600875</v>
      </c>
      <c r="E31" s="27">
        <v>595569</v>
      </c>
      <c r="F31" s="27">
        <v>588847</v>
      </c>
      <c r="G31" s="27">
        <v>580946</v>
      </c>
      <c r="H31" s="27">
        <v>571904</v>
      </c>
      <c r="I31" s="27">
        <v>564252</v>
      </c>
      <c r="L31" s="27"/>
      <c r="M31" s="27"/>
      <c r="N31" s="27"/>
      <c r="O31" s="27"/>
      <c r="P31" s="27"/>
      <c r="Q31" s="27"/>
      <c r="R31" s="27"/>
    </row>
    <row r="32" spans="2:18">
      <c r="B32" t="s">
        <v>173</v>
      </c>
      <c r="C32" s="27">
        <v>1254046</v>
      </c>
      <c r="D32" s="27">
        <v>1294113</v>
      </c>
      <c r="E32" s="27">
        <v>1330502</v>
      </c>
      <c r="F32" s="27">
        <v>1369033</v>
      </c>
      <c r="G32" s="27">
        <v>1407578</v>
      </c>
      <c r="H32" s="27">
        <v>1447934</v>
      </c>
      <c r="I32" s="27">
        <v>1480971</v>
      </c>
      <c r="L32" s="27"/>
      <c r="M32" s="27"/>
      <c r="N32" s="27"/>
      <c r="O32" s="27"/>
      <c r="P32" s="27"/>
      <c r="Q32" s="27"/>
      <c r="R32" s="27"/>
    </row>
    <row r="33" spans="2:18">
      <c r="B33" t="s">
        <v>175</v>
      </c>
      <c r="C33" s="27">
        <v>8241708</v>
      </c>
      <c r="D33" s="27">
        <v>8326943</v>
      </c>
      <c r="E33" s="27">
        <v>8422420</v>
      </c>
      <c r="F33" s="27">
        <v>8519139</v>
      </c>
      <c r="G33" s="27">
        <v>8601743</v>
      </c>
      <c r="H33" s="27">
        <v>8707192</v>
      </c>
      <c r="I33" s="27">
        <v>8760161</v>
      </c>
      <c r="L33" s="27"/>
      <c r="M33" s="27"/>
      <c r="N33" s="27"/>
      <c r="O33" s="27"/>
      <c r="P33" s="27"/>
      <c r="Q33" s="27"/>
      <c r="R33" s="27"/>
    </row>
    <row r="34" spans="2:18">
      <c r="B34" t="s">
        <v>179</v>
      </c>
      <c r="C34" s="27">
        <v>6530669</v>
      </c>
      <c r="D34" s="27">
        <v>6579530</v>
      </c>
      <c r="E34" s="27">
        <v>6641940</v>
      </c>
      <c r="F34" s="27">
        <v>6711312</v>
      </c>
      <c r="G34" s="27">
        <v>6757884</v>
      </c>
      <c r="H34" s="27">
        <v>6793076</v>
      </c>
      <c r="I34" s="27">
        <v>6839410</v>
      </c>
      <c r="L34" s="27"/>
      <c r="M34" s="27"/>
      <c r="N34" s="27"/>
      <c r="O34" s="27"/>
      <c r="P34" s="27"/>
      <c r="Q34" s="27"/>
      <c r="R34" s="27"/>
    </row>
    <row r="35" spans="2:18">
      <c r="B35" t="s">
        <v>177</v>
      </c>
      <c r="C35" s="27">
        <v>253922</v>
      </c>
      <c r="D35" s="27">
        <v>255120</v>
      </c>
      <c r="E35" s="27">
        <v>256219</v>
      </c>
      <c r="F35" s="27">
        <v>255956</v>
      </c>
      <c r="G35" s="27">
        <v>257017</v>
      </c>
      <c r="H35" s="27">
        <v>257851</v>
      </c>
      <c r="I35" s="27">
        <v>258661</v>
      </c>
      <c r="L35" s="27"/>
      <c r="M35" s="27"/>
      <c r="N35" s="27"/>
      <c r="O35" s="27"/>
      <c r="P35" s="27"/>
      <c r="Q35" s="27"/>
      <c r="R35" s="27"/>
    </row>
    <row r="36" spans="2:18">
      <c r="B36" t="s">
        <v>181</v>
      </c>
      <c r="C36" s="27">
        <v>2514068</v>
      </c>
      <c r="D36" s="27">
        <v>2514792</v>
      </c>
      <c r="E36" s="27">
        <v>2523409</v>
      </c>
      <c r="F36" s="27">
        <v>2524484</v>
      </c>
      <c r="G36" s="27">
        <v>2530907</v>
      </c>
      <c r="H36" s="27">
        <v>2535837</v>
      </c>
      <c r="I36" s="27">
        <v>2537448</v>
      </c>
      <c r="L36" s="27"/>
      <c r="M36" s="27"/>
      <c r="N36" s="27"/>
      <c r="O36" s="27"/>
      <c r="P36" s="27"/>
      <c r="Q36" s="27"/>
      <c r="R36" s="27"/>
    </row>
    <row r="37" spans="2:18">
      <c r="B37" t="s">
        <v>182</v>
      </c>
      <c r="C37" s="27">
        <v>415272</v>
      </c>
      <c r="D37" s="27">
        <v>418732</v>
      </c>
      <c r="E37" s="27">
        <v>422029</v>
      </c>
      <c r="F37" s="27">
        <v>423922</v>
      </c>
      <c r="G37" s="27">
        <v>428378</v>
      </c>
      <c r="H37" s="27">
        <v>430668</v>
      </c>
      <c r="I37" s="27">
        <v>433312</v>
      </c>
      <c r="L37" s="27"/>
      <c r="M37" s="27"/>
      <c r="N37" s="27"/>
      <c r="O37" s="27"/>
      <c r="P37" s="27"/>
      <c r="Q37" s="27"/>
      <c r="R37" s="27"/>
    </row>
    <row r="38" spans="2:18">
      <c r="B38" t="s">
        <v>184</v>
      </c>
      <c r="C38" s="27">
        <v>568335</v>
      </c>
      <c r="D38" s="27">
        <v>575735</v>
      </c>
      <c r="E38" s="27">
        <v>583875</v>
      </c>
      <c r="F38" s="27">
        <v>590580</v>
      </c>
      <c r="G38" s="27">
        <v>600112</v>
      </c>
      <c r="H38" s="27">
        <v>607591</v>
      </c>
      <c r="I38" s="27">
        <v>615997</v>
      </c>
      <c r="L38" s="27"/>
      <c r="M38" s="27"/>
      <c r="N38" s="27"/>
      <c r="O38" s="27"/>
      <c r="P38" s="27"/>
      <c r="Q38" s="27"/>
      <c r="R38" s="27"/>
    </row>
    <row r="39" spans="2:18">
      <c r="B39" t="s">
        <v>186</v>
      </c>
      <c r="C39" s="27">
        <v>788525</v>
      </c>
      <c r="D39" s="27">
        <v>803368</v>
      </c>
      <c r="E39" s="27">
        <v>818529</v>
      </c>
      <c r="F39" s="27">
        <v>833831</v>
      </c>
      <c r="G39" s="27">
        <v>845669</v>
      </c>
      <c r="H39" s="27">
        <v>860954</v>
      </c>
      <c r="I39" s="27">
        <v>871371</v>
      </c>
      <c r="L39" s="27"/>
      <c r="M39" s="27"/>
      <c r="N39" s="27"/>
      <c r="O39" s="27"/>
      <c r="P39" s="27"/>
      <c r="Q39" s="27"/>
      <c r="R39" s="27"/>
    </row>
    <row r="40" spans="2:18">
      <c r="B40" t="s">
        <v>187</v>
      </c>
      <c r="C40" s="27">
        <v>1130623</v>
      </c>
      <c r="D40" s="27">
        <v>1116171</v>
      </c>
      <c r="E40" s="27">
        <v>1106202</v>
      </c>
      <c r="F40" s="27">
        <v>1098086</v>
      </c>
      <c r="G40" s="27">
        <v>1090083</v>
      </c>
      <c r="H40" s="27">
        <v>1087652</v>
      </c>
      <c r="I40" s="27">
        <v>1084033</v>
      </c>
      <c r="L40" s="27"/>
      <c r="M40" s="27"/>
      <c r="N40" s="27"/>
      <c r="O40" s="27"/>
      <c r="P40" s="27"/>
      <c r="Q40" s="27"/>
      <c r="R40" s="27"/>
    </row>
    <row r="41" spans="2:18">
      <c r="B41" t="s">
        <v>188</v>
      </c>
      <c r="C41" s="27">
        <v>326395</v>
      </c>
      <c r="D41" s="27">
        <v>333083</v>
      </c>
      <c r="E41" s="27">
        <v>339365</v>
      </c>
      <c r="F41" s="27">
        <v>348220</v>
      </c>
      <c r="G41" s="27">
        <v>356156</v>
      </c>
      <c r="H41" s="27">
        <v>364703</v>
      </c>
      <c r="I41" s="27">
        <v>373774</v>
      </c>
      <c r="L41" s="27"/>
      <c r="M41" s="27"/>
      <c r="N41" s="27"/>
      <c r="O41" s="27"/>
      <c r="P41" s="27"/>
      <c r="Q41" s="27"/>
      <c r="R41" s="27"/>
    </row>
    <row r="42" spans="2:18">
      <c r="B42" t="s">
        <v>189</v>
      </c>
      <c r="C42" s="27">
        <v>1581815</v>
      </c>
      <c r="D42" s="27">
        <v>1594489</v>
      </c>
      <c r="E42" s="27">
        <v>1613549</v>
      </c>
      <c r="F42" s="27">
        <v>1625032</v>
      </c>
      <c r="G42" s="27">
        <v>1640164</v>
      </c>
      <c r="H42" s="27">
        <v>1651882</v>
      </c>
      <c r="I42" s="27">
        <v>1670362</v>
      </c>
      <c r="L42" s="27"/>
      <c r="M42" s="27"/>
      <c r="N42" s="27"/>
      <c r="O42" s="27"/>
      <c r="P42" s="27"/>
      <c r="Q42" s="27"/>
      <c r="R42" s="27"/>
    </row>
    <row r="43" spans="2:18">
      <c r="B43" t="s">
        <v>190</v>
      </c>
      <c r="C43" s="27">
        <v>1758219</v>
      </c>
      <c r="D43" s="27">
        <v>1770602</v>
      </c>
      <c r="E43" s="27">
        <v>1782136</v>
      </c>
      <c r="F43" s="27">
        <v>1791955</v>
      </c>
      <c r="G43" s="27">
        <v>1807016</v>
      </c>
      <c r="H43" s="27">
        <v>1813935</v>
      </c>
      <c r="I43" s="27">
        <v>1821273</v>
      </c>
      <c r="L43" s="27"/>
      <c r="M43" s="27"/>
      <c r="N43" s="27"/>
      <c r="O43" s="27"/>
      <c r="P43" s="27"/>
      <c r="Q43" s="27"/>
      <c r="R43" s="27"/>
    </row>
    <row r="44" spans="2:18">
      <c r="B44" t="s">
        <v>191</v>
      </c>
      <c r="C44" s="27">
        <v>2420551</v>
      </c>
      <c r="D44" s="27">
        <v>2450519</v>
      </c>
      <c r="E44" s="27">
        <v>2485956</v>
      </c>
      <c r="F44" s="27">
        <v>2520691</v>
      </c>
      <c r="G44" s="27">
        <v>2557673</v>
      </c>
      <c r="H44" s="27">
        <v>2588422</v>
      </c>
      <c r="I44" s="27">
        <v>2625670</v>
      </c>
      <c r="L44" s="27"/>
      <c r="M44" s="27"/>
      <c r="N44" s="27"/>
      <c r="O44" s="27"/>
      <c r="P44" s="27"/>
      <c r="Q44" s="27"/>
      <c r="R44" s="27"/>
    </row>
    <row r="45" spans="2:18">
      <c r="B45" t="s">
        <v>192</v>
      </c>
      <c r="C45" s="27">
        <v>1402070</v>
      </c>
      <c r="D45" s="27">
        <v>1381830</v>
      </c>
      <c r="E45" s="27">
        <v>1365751</v>
      </c>
      <c r="F45" s="27">
        <v>1351655</v>
      </c>
      <c r="G45" s="27">
        <v>1334170</v>
      </c>
      <c r="H45" s="27">
        <v>1322160</v>
      </c>
      <c r="I45" s="27">
        <v>1309634</v>
      </c>
      <c r="L45" s="27"/>
      <c r="M45" s="27"/>
      <c r="N45" s="27"/>
      <c r="O45" s="27"/>
      <c r="P45" s="27"/>
      <c r="Q45" s="27"/>
      <c r="R45" s="27"/>
    </row>
    <row r="46" spans="2:18">
      <c r="B46" t="s">
        <v>193</v>
      </c>
      <c r="C46" s="27">
        <v>1017707</v>
      </c>
      <c r="D46" s="27">
        <v>1015700</v>
      </c>
      <c r="E46" s="27">
        <v>1022226</v>
      </c>
      <c r="F46" s="27">
        <v>1023473</v>
      </c>
      <c r="G46" s="27">
        <v>1028883</v>
      </c>
      <c r="H46" s="27">
        <v>1033431</v>
      </c>
      <c r="I46" s="27">
        <v>1036285</v>
      </c>
      <c r="L46" s="27"/>
      <c r="M46" s="27"/>
      <c r="N46" s="27"/>
      <c r="O46" s="27"/>
      <c r="P46" s="27"/>
      <c r="Q46" s="27"/>
      <c r="R46" s="27"/>
    </row>
    <row r="47" spans="2:18">
      <c r="B47" t="s">
        <v>195</v>
      </c>
      <c r="C47" s="27">
        <v>707254</v>
      </c>
      <c r="D47" s="27">
        <v>716955</v>
      </c>
      <c r="E47" s="27">
        <v>728306</v>
      </c>
      <c r="F47" s="27">
        <v>741355</v>
      </c>
      <c r="G47" s="27">
        <v>748457</v>
      </c>
      <c r="H47" s="27">
        <v>758006</v>
      </c>
      <c r="I47" s="27">
        <v>767679</v>
      </c>
      <c r="L47" s="27"/>
      <c r="M47" s="27"/>
      <c r="N47" s="27"/>
      <c r="O47" s="27"/>
      <c r="P47" s="27"/>
      <c r="Q47" s="27"/>
      <c r="R47" s="27"/>
    </row>
    <row r="48" spans="2:18">
      <c r="B48" s="20" t="s">
        <v>196</v>
      </c>
      <c r="C48" s="29">
        <v>507369</v>
      </c>
      <c r="D48" s="29">
        <v>510025</v>
      </c>
      <c r="E48" s="29">
        <v>516157</v>
      </c>
      <c r="F48" s="29">
        <v>519924</v>
      </c>
      <c r="G48" s="29">
        <v>523941</v>
      </c>
      <c r="H48" s="29">
        <v>528260</v>
      </c>
      <c r="I48" s="29">
        <v>533673</v>
      </c>
      <c r="L48" s="27"/>
      <c r="M48" s="27"/>
      <c r="N48" s="27"/>
      <c r="O48" s="27"/>
      <c r="P48" s="27"/>
      <c r="Q48" s="27"/>
      <c r="R48" s="27"/>
    </row>
    <row r="49" spans="2:18">
      <c r="B49" s="17" t="s">
        <v>425</v>
      </c>
      <c r="C49" s="30">
        <f t="shared" ref="C49:I49" si="1">SUM(C4:C48)</f>
        <v>95117224</v>
      </c>
      <c r="D49" s="30">
        <f t="shared" si="1"/>
        <v>95578194</v>
      </c>
      <c r="E49" s="30">
        <f t="shared" si="1"/>
        <v>95967162</v>
      </c>
      <c r="F49" s="30">
        <f t="shared" si="1"/>
        <v>96435914</v>
      </c>
      <c r="G49" s="30">
        <f t="shared" si="1"/>
        <v>96843516</v>
      </c>
      <c r="H49" s="30">
        <f t="shared" si="1"/>
        <v>97251205</v>
      </c>
      <c r="I49" s="30">
        <f t="shared" si="1"/>
        <v>97620845</v>
      </c>
      <c r="K49" s="17"/>
      <c r="L49" s="30"/>
      <c r="M49" s="30"/>
      <c r="N49" s="30"/>
      <c r="O49" s="30"/>
      <c r="P49" s="30"/>
      <c r="Q49" s="30"/>
      <c r="R49" s="30"/>
    </row>
    <row r="50" spans="2:18">
      <c r="B50" s="155" t="s">
        <v>426</v>
      </c>
    </row>
    <row r="52" spans="2:18">
      <c r="B52" s="17"/>
      <c r="I52" s="31"/>
      <c r="J52" s="31"/>
    </row>
    <row r="53" spans="2:18">
      <c r="B53" s="17"/>
      <c r="C53" s="26"/>
      <c r="D53" s="26"/>
      <c r="E53" s="26"/>
      <c r="F53" s="26"/>
      <c r="G53" s="26"/>
      <c r="H53" s="26"/>
      <c r="I53" s="26"/>
    </row>
    <row r="54" spans="2:18">
      <c r="C54" s="27"/>
      <c r="D54" s="27"/>
      <c r="E54" s="27"/>
      <c r="F54" s="27"/>
      <c r="G54" s="27"/>
      <c r="H54" s="27"/>
      <c r="I54" s="27"/>
    </row>
    <row r="55" spans="2:18">
      <c r="C55" s="27"/>
      <c r="D55" s="27"/>
      <c r="E55" s="27"/>
      <c r="F55" s="27"/>
      <c r="G55" s="27"/>
      <c r="H55" s="27"/>
      <c r="I55" s="27"/>
    </row>
    <row r="56" spans="2:18">
      <c r="C56" s="27"/>
      <c r="D56" s="27"/>
      <c r="E56" s="27"/>
      <c r="F56" s="27"/>
      <c r="G56" s="27"/>
      <c r="H56" s="27"/>
      <c r="I56" s="27"/>
    </row>
    <row r="57" spans="2:18">
      <c r="C57" s="27"/>
      <c r="D57" s="27"/>
      <c r="E57" s="27"/>
      <c r="F57" s="27"/>
      <c r="G57" s="27"/>
      <c r="H57" s="27"/>
      <c r="I57" s="27"/>
    </row>
    <row r="58" spans="2:18">
      <c r="C58" s="27"/>
      <c r="D58" s="27"/>
      <c r="E58" s="27"/>
      <c r="F58" s="27"/>
      <c r="G58" s="27"/>
      <c r="H58" s="27"/>
      <c r="I58" s="27"/>
    </row>
    <row r="59" spans="2:18">
      <c r="C59" s="27"/>
      <c r="D59" s="27"/>
      <c r="E59" s="27"/>
      <c r="F59" s="27"/>
      <c r="G59" s="27"/>
      <c r="H59" s="27"/>
      <c r="I59" s="27"/>
    </row>
    <row r="60" spans="2:18">
      <c r="C60" s="27"/>
      <c r="D60" s="27"/>
      <c r="E60" s="27"/>
      <c r="F60" s="27"/>
      <c r="G60" s="27"/>
      <c r="H60" s="27"/>
      <c r="I60" s="27"/>
    </row>
    <row r="61" spans="2:18">
      <c r="C61" s="27"/>
      <c r="D61" s="27"/>
      <c r="E61" s="27"/>
      <c r="F61" s="27"/>
      <c r="G61" s="27"/>
      <c r="H61" s="27"/>
      <c r="I61" s="27"/>
    </row>
    <row r="62" spans="2:18">
      <c r="C62" s="27"/>
      <c r="D62" s="27"/>
      <c r="E62" s="27"/>
      <c r="F62" s="27"/>
      <c r="G62" s="27"/>
      <c r="H62" s="27"/>
      <c r="I62" s="27"/>
    </row>
    <row r="63" spans="2:18">
      <c r="C63" s="27"/>
      <c r="D63" s="27"/>
      <c r="E63" s="27"/>
      <c r="F63" s="27"/>
      <c r="G63" s="27"/>
      <c r="H63" s="27"/>
      <c r="I63" s="27"/>
    </row>
    <row r="64" spans="2:18">
      <c r="C64" s="27"/>
      <c r="D64" s="27"/>
      <c r="E64" s="27"/>
      <c r="F64" s="27"/>
      <c r="G64" s="27"/>
      <c r="H64" s="27"/>
      <c r="I64" s="27"/>
    </row>
    <row r="65" spans="3:9">
      <c r="C65" s="27"/>
      <c r="D65" s="27"/>
      <c r="E65" s="27"/>
      <c r="F65" s="27"/>
      <c r="G65" s="27"/>
      <c r="H65" s="27"/>
      <c r="I65" s="27"/>
    </row>
    <row r="66" spans="3:9">
      <c r="C66" s="27"/>
      <c r="D66" s="27"/>
      <c r="E66" s="27"/>
      <c r="F66" s="27"/>
      <c r="G66" s="27"/>
      <c r="H66" s="27"/>
      <c r="I66" s="27"/>
    </row>
    <row r="67" spans="3:9">
      <c r="C67" s="27"/>
      <c r="D67" s="27"/>
      <c r="E67" s="27"/>
      <c r="F67" s="27"/>
      <c r="G67" s="27"/>
      <c r="H67" s="27"/>
      <c r="I67" s="27"/>
    </row>
    <row r="68" spans="3:9">
      <c r="C68" s="27"/>
      <c r="D68" s="27"/>
      <c r="E68" s="27"/>
      <c r="F68" s="27"/>
      <c r="G68" s="27"/>
      <c r="H68" s="27"/>
      <c r="I68" s="27"/>
    </row>
    <row r="69" spans="3:9">
      <c r="C69" s="27"/>
      <c r="D69" s="27"/>
      <c r="E69" s="27"/>
      <c r="F69" s="27"/>
      <c r="G69" s="27"/>
      <c r="H69" s="27"/>
      <c r="I69" s="27"/>
    </row>
    <row r="70" spans="3:9">
      <c r="C70" s="27"/>
      <c r="D70" s="27"/>
      <c r="E70" s="27"/>
      <c r="F70" s="27"/>
      <c r="G70" s="27"/>
      <c r="H70" s="27"/>
      <c r="I70" s="27"/>
    </row>
    <row r="71" spans="3:9">
      <c r="C71" s="27"/>
      <c r="D71" s="27"/>
      <c r="E71" s="27"/>
      <c r="F71" s="27"/>
      <c r="G71" s="27"/>
      <c r="H71" s="27"/>
      <c r="I71" s="27"/>
    </row>
    <row r="72" spans="3:9">
      <c r="C72" s="27"/>
      <c r="D72" s="27"/>
      <c r="E72" s="27"/>
      <c r="F72" s="27"/>
      <c r="G72" s="27"/>
      <c r="H72" s="27"/>
      <c r="I72" s="27"/>
    </row>
    <row r="73" spans="3:9">
      <c r="C73" s="27"/>
      <c r="D73" s="27"/>
      <c r="E73" s="27"/>
      <c r="F73" s="27"/>
      <c r="G73" s="27"/>
      <c r="H73" s="27"/>
      <c r="I73" s="27"/>
    </row>
    <row r="74" spans="3:9">
      <c r="C74" s="27"/>
      <c r="D74" s="27"/>
      <c r="E74" s="27"/>
      <c r="F74" s="27"/>
      <c r="G74" s="27"/>
      <c r="H74" s="27"/>
      <c r="I74" s="27"/>
    </row>
    <row r="75" spans="3:9">
      <c r="C75" s="27"/>
      <c r="D75" s="27"/>
      <c r="E75" s="27"/>
      <c r="F75" s="27"/>
      <c r="G75" s="27"/>
      <c r="H75" s="27"/>
      <c r="I75" s="27"/>
    </row>
    <row r="76" spans="3:9">
      <c r="C76" s="27"/>
      <c r="D76" s="27"/>
      <c r="E76" s="27"/>
      <c r="F76" s="27"/>
      <c r="G76" s="27"/>
      <c r="H76" s="27"/>
      <c r="I76" s="27"/>
    </row>
    <row r="77" spans="3:9">
      <c r="C77" s="27"/>
      <c r="D77" s="27"/>
      <c r="E77" s="27"/>
      <c r="F77" s="27"/>
      <c r="G77" s="27"/>
      <c r="H77" s="27"/>
      <c r="I77" s="27"/>
    </row>
    <row r="78" spans="3:9">
      <c r="C78" s="27"/>
      <c r="D78" s="27"/>
      <c r="E78" s="27"/>
      <c r="F78" s="27"/>
      <c r="G78" s="27"/>
      <c r="H78" s="27"/>
      <c r="I78" s="27"/>
    </row>
    <row r="79" spans="3:9">
      <c r="C79" s="27"/>
      <c r="D79" s="27"/>
      <c r="E79" s="27"/>
      <c r="F79" s="27"/>
      <c r="G79" s="27"/>
      <c r="H79" s="27"/>
      <c r="I79" s="27"/>
    </row>
    <row r="80" spans="3:9">
      <c r="C80" s="27"/>
      <c r="D80" s="27"/>
      <c r="E80" s="27"/>
      <c r="F80" s="27"/>
      <c r="G80" s="27"/>
      <c r="H80" s="27"/>
      <c r="I80" s="27"/>
    </row>
    <row r="81" spans="3:9">
      <c r="C81" s="27"/>
      <c r="D81" s="27"/>
      <c r="E81" s="27"/>
      <c r="F81" s="27"/>
      <c r="G81" s="27"/>
      <c r="H81" s="27"/>
      <c r="I81" s="27"/>
    </row>
    <row r="82" spans="3:9">
      <c r="C82" s="27"/>
      <c r="D82" s="27"/>
      <c r="E82" s="27"/>
      <c r="F82" s="27"/>
      <c r="G82" s="27"/>
      <c r="H82" s="27"/>
      <c r="I82" s="27"/>
    </row>
    <row r="83" spans="3:9">
      <c r="C83" s="27"/>
      <c r="D83" s="27"/>
      <c r="E83" s="27"/>
      <c r="F83" s="27"/>
      <c r="G83" s="27"/>
      <c r="H83" s="27"/>
      <c r="I83" s="27"/>
    </row>
    <row r="84" spans="3:9">
      <c r="C84" s="27"/>
      <c r="D84" s="27"/>
      <c r="E84" s="27"/>
      <c r="F84" s="27"/>
      <c r="G84" s="27"/>
      <c r="H84" s="27"/>
      <c r="I84" s="27"/>
    </row>
    <row r="85" spans="3:9">
      <c r="C85" s="27"/>
      <c r="D85" s="27"/>
      <c r="E85" s="27"/>
      <c r="F85" s="27"/>
      <c r="G85" s="27"/>
      <c r="H85" s="27"/>
      <c r="I85" s="27"/>
    </row>
    <row r="86" spans="3:9">
      <c r="C86" s="27"/>
      <c r="D86" s="27"/>
      <c r="E86" s="27"/>
      <c r="F86" s="27"/>
      <c r="G86" s="27"/>
      <c r="H86" s="27"/>
      <c r="I86" s="27"/>
    </row>
    <row r="87" spans="3:9">
      <c r="C87" s="27"/>
      <c r="D87" s="27"/>
      <c r="E87" s="27"/>
      <c r="F87" s="27"/>
      <c r="G87" s="27"/>
      <c r="H87" s="27"/>
      <c r="I87" s="27"/>
    </row>
    <row r="88" spans="3:9">
      <c r="C88" s="27"/>
      <c r="D88" s="27"/>
      <c r="E88" s="27"/>
      <c r="F88" s="27"/>
      <c r="G88" s="27"/>
      <c r="H88" s="27"/>
      <c r="I88" s="27"/>
    </row>
    <row r="89" spans="3:9">
      <c r="C89" s="27"/>
      <c r="D89" s="27"/>
      <c r="E89" s="27"/>
      <c r="F89" s="27"/>
      <c r="G89" s="27"/>
      <c r="H89" s="27"/>
      <c r="I89" s="27"/>
    </row>
    <row r="90" spans="3:9">
      <c r="C90" s="27"/>
      <c r="D90" s="27"/>
      <c r="E90" s="27"/>
      <c r="F90" s="27"/>
      <c r="G90" s="27"/>
      <c r="H90" s="27"/>
      <c r="I90" s="27"/>
    </row>
    <row r="91" spans="3:9">
      <c r="C91" s="27"/>
      <c r="D91" s="27"/>
      <c r="E91" s="27"/>
      <c r="F91" s="27"/>
      <c r="G91" s="27"/>
      <c r="H91" s="27"/>
      <c r="I91" s="27"/>
    </row>
    <row r="92" spans="3:9">
      <c r="C92" s="27"/>
      <c r="D92" s="27"/>
      <c r="E92" s="27"/>
      <c r="F92" s="27"/>
      <c r="G92" s="27"/>
      <c r="H92" s="27"/>
      <c r="I92" s="27"/>
    </row>
    <row r="93" spans="3:9">
      <c r="C93" s="27"/>
      <c r="D93" s="27"/>
      <c r="E93" s="27"/>
      <c r="F93" s="27"/>
      <c r="G93" s="27"/>
      <c r="H93" s="27"/>
      <c r="I93" s="27"/>
    </row>
    <row r="94" spans="3:9">
      <c r="C94" s="27"/>
      <c r="D94" s="27"/>
      <c r="E94" s="27"/>
      <c r="F94" s="27"/>
      <c r="G94" s="27"/>
      <c r="H94" s="27"/>
      <c r="I94" s="27"/>
    </row>
    <row r="95" spans="3:9">
      <c r="C95" s="27"/>
      <c r="D95" s="27"/>
      <c r="E95" s="27"/>
      <c r="F95" s="27"/>
      <c r="G95" s="27"/>
      <c r="H95" s="27"/>
      <c r="I95" s="27"/>
    </row>
    <row r="96" spans="3:9">
      <c r="C96" s="27"/>
      <c r="D96" s="27"/>
      <c r="E96" s="27"/>
      <c r="F96" s="27"/>
      <c r="G96" s="27"/>
      <c r="H96" s="27"/>
      <c r="I96" s="27"/>
    </row>
    <row r="97" spans="2:11">
      <c r="C97" s="27"/>
      <c r="D97" s="27"/>
      <c r="E97" s="27"/>
      <c r="F97" s="27"/>
      <c r="G97" s="27"/>
      <c r="H97" s="27"/>
      <c r="I97" s="27"/>
    </row>
    <row r="98" spans="2:11">
      <c r="C98" s="27"/>
      <c r="D98" s="27"/>
      <c r="E98" s="27"/>
      <c r="F98" s="27"/>
      <c r="G98" s="27"/>
      <c r="H98" s="27"/>
      <c r="I98" s="27"/>
    </row>
    <row r="99" spans="2:11">
      <c r="B99" s="17"/>
      <c r="C99" s="32"/>
      <c r="D99" s="32"/>
      <c r="E99" s="32"/>
      <c r="F99" s="32"/>
      <c r="G99" s="32"/>
      <c r="H99" s="32"/>
      <c r="I99" s="32"/>
    </row>
    <row r="101" spans="2:11">
      <c r="B101" s="17"/>
    </row>
    <row r="102" spans="2:11">
      <c r="B102" s="17"/>
      <c r="C102" s="26"/>
      <c r="D102" s="26"/>
      <c r="E102" s="26"/>
      <c r="F102" s="26"/>
      <c r="G102" s="26"/>
      <c r="H102" s="26"/>
      <c r="I102" s="26"/>
      <c r="J102" s="24" t="s">
        <v>232</v>
      </c>
      <c r="K102" s="17"/>
    </row>
    <row r="103" spans="2:11">
      <c r="C103" s="27"/>
      <c r="D103" s="27"/>
      <c r="E103" s="27"/>
      <c r="F103" s="27"/>
      <c r="G103" s="27"/>
      <c r="H103" s="27"/>
      <c r="I103" s="27"/>
      <c r="J103" s="32">
        <f>SUM(C103:I103)</f>
        <v>0</v>
      </c>
      <c r="K103" s="33"/>
    </row>
    <row r="104" spans="2:11">
      <c r="C104" s="27"/>
      <c r="D104" s="27"/>
      <c r="E104" s="27"/>
      <c r="F104" s="27"/>
      <c r="G104" s="27"/>
      <c r="H104" s="27"/>
      <c r="I104" s="27"/>
      <c r="J104" s="34">
        <f t="shared" ref="J104:J147" si="2">SUM(C104:I104)</f>
        <v>0</v>
      </c>
    </row>
    <row r="105" spans="2:11">
      <c r="C105" s="27"/>
      <c r="D105" s="27"/>
      <c r="E105" s="27"/>
      <c r="F105" s="27"/>
      <c r="G105" s="27"/>
      <c r="H105" s="27"/>
      <c r="I105" s="27"/>
      <c r="J105" s="35">
        <f t="shared" si="2"/>
        <v>0</v>
      </c>
    </row>
    <row r="106" spans="2:11">
      <c r="C106" s="27"/>
      <c r="D106" s="27"/>
      <c r="E106" s="27"/>
      <c r="F106" s="27"/>
      <c r="G106" s="27"/>
      <c r="H106" s="27"/>
      <c r="I106" s="27"/>
      <c r="J106" s="35">
        <f t="shared" si="2"/>
        <v>0</v>
      </c>
    </row>
    <row r="107" spans="2:11">
      <c r="C107" s="27"/>
      <c r="D107" s="27"/>
      <c r="E107" s="27"/>
      <c r="F107" s="27"/>
      <c r="G107" s="27"/>
      <c r="H107" s="27"/>
      <c r="I107" s="27"/>
      <c r="J107" s="35">
        <f t="shared" si="2"/>
        <v>0</v>
      </c>
    </row>
    <row r="108" spans="2:11">
      <c r="C108" s="27"/>
      <c r="D108" s="27"/>
      <c r="E108" s="27"/>
      <c r="F108" s="27"/>
      <c r="G108" s="27"/>
      <c r="H108" s="27"/>
      <c r="I108" s="27"/>
      <c r="J108" s="35">
        <f t="shared" si="2"/>
        <v>0</v>
      </c>
    </row>
    <row r="109" spans="2:11">
      <c r="C109" s="27"/>
      <c r="D109" s="27"/>
      <c r="E109" s="27"/>
      <c r="F109" s="27"/>
      <c r="G109" s="27"/>
      <c r="H109" s="27"/>
      <c r="I109" s="27"/>
      <c r="J109" s="35">
        <f t="shared" si="2"/>
        <v>0</v>
      </c>
    </row>
    <row r="110" spans="2:11">
      <c r="C110" s="27"/>
      <c r="D110" s="27"/>
      <c r="E110" s="27"/>
      <c r="F110" s="27"/>
      <c r="G110" s="27"/>
      <c r="H110" s="27"/>
      <c r="I110" s="27"/>
      <c r="J110" s="35">
        <f t="shared" si="2"/>
        <v>0</v>
      </c>
    </row>
    <row r="111" spans="2:11">
      <c r="C111" s="27"/>
      <c r="D111" s="27"/>
      <c r="E111" s="27"/>
      <c r="F111" s="27"/>
      <c r="G111" s="27"/>
      <c r="H111" s="27"/>
      <c r="I111" s="27"/>
      <c r="J111" s="35">
        <f t="shared" si="2"/>
        <v>0</v>
      </c>
    </row>
    <row r="112" spans="2:11">
      <c r="C112" s="27"/>
      <c r="D112" s="27"/>
      <c r="E112" s="27"/>
      <c r="F112" s="27"/>
      <c r="G112" s="27"/>
      <c r="H112" s="27"/>
      <c r="I112" s="27"/>
      <c r="J112" s="35">
        <f t="shared" si="2"/>
        <v>0</v>
      </c>
    </row>
    <row r="113" spans="3:10">
      <c r="C113" s="27"/>
      <c r="D113" s="27"/>
      <c r="E113" s="27"/>
      <c r="F113" s="27"/>
      <c r="G113" s="27"/>
      <c r="H113" s="27"/>
      <c r="I113" s="27"/>
      <c r="J113" s="35">
        <f t="shared" si="2"/>
        <v>0</v>
      </c>
    </row>
    <row r="114" spans="3:10">
      <c r="C114" s="27"/>
      <c r="D114" s="27"/>
      <c r="E114" s="27"/>
      <c r="F114" s="27"/>
      <c r="G114" s="27"/>
      <c r="H114" s="27"/>
      <c r="I114" s="27"/>
      <c r="J114" s="35">
        <f t="shared" si="2"/>
        <v>0</v>
      </c>
    </row>
    <row r="115" spans="3:10">
      <c r="C115" s="27"/>
      <c r="D115" s="27"/>
      <c r="E115" s="27"/>
      <c r="F115" s="27"/>
      <c r="G115" s="27"/>
      <c r="H115" s="27"/>
      <c r="I115" s="27"/>
      <c r="J115" s="35">
        <f t="shared" si="2"/>
        <v>0</v>
      </c>
    </row>
    <row r="116" spans="3:10">
      <c r="C116" s="27"/>
      <c r="D116" s="27"/>
      <c r="E116" s="27"/>
      <c r="F116" s="27"/>
      <c r="G116" s="27"/>
      <c r="H116" s="27"/>
      <c r="I116" s="27"/>
      <c r="J116" s="35">
        <f t="shared" si="2"/>
        <v>0</v>
      </c>
    </row>
    <row r="117" spans="3:10">
      <c r="C117" s="27"/>
      <c r="D117" s="27"/>
      <c r="E117" s="27"/>
      <c r="F117" s="27"/>
      <c r="G117" s="27"/>
      <c r="H117" s="27"/>
      <c r="I117" s="27"/>
      <c r="J117" s="35">
        <f t="shared" si="2"/>
        <v>0</v>
      </c>
    </row>
    <row r="118" spans="3:10">
      <c r="C118" s="27"/>
      <c r="D118" s="27"/>
      <c r="E118" s="27"/>
      <c r="F118" s="27"/>
      <c r="G118" s="27"/>
      <c r="H118" s="27"/>
      <c r="I118" s="27"/>
      <c r="J118" s="35">
        <f t="shared" si="2"/>
        <v>0</v>
      </c>
    </row>
    <row r="119" spans="3:10">
      <c r="C119" s="27"/>
      <c r="D119" s="27"/>
      <c r="E119" s="27"/>
      <c r="F119" s="27"/>
      <c r="G119" s="27"/>
      <c r="H119" s="27"/>
      <c r="I119" s="27"/>
      <c r="J119" s="35">
        <f t="shared" si="2"/>
        <v>0</v>
      </c>
    </row>
    <row r="120" spans="3:10">
      <c r="C120" s="27"/>
      <c r="D120" s="27"/>
      <c r="E120" s="27"/>
      <c r="F120" s="27"/>
      <c r="G120" s="27"/>
      <c r="H120" s="27"/>
      <c r="I120" s="27"/>
      <c r="J120" s="35">
        <f t="shared" si="2"/>
        <v>0</v>
      </c>
    </row>
    <row r="121" spans="3:10">
      <c r="C121" s="27"/>
      <c r="D121" s="27"/>
      <c r="E121" s="27"/>
      <c r="F121" s="27"/>
      <c r="G121" s="27"/>
      <c r="H121" s="27"/>
      <c r="I121" s="27"/>
      <c r="J121" s="35">
        <f t="shared" si="2"/>
        <v>0</v>
      </c>
    </row>
    <row r="122" spans="3:10">
      <c r="C122" s="27"/>
      <c r="D122" s="27"/>
      <c r="E122" s="27"/>
      <c r="F122" s="27"/>
      <c r="G122" s="27"/>
      <c r="H122" s="27"/>
      <c r="I122" s="27"/>
      <c r="J122" s="35">
        <f t="shared" si="2"/>
        <v>0</v>
      </c>
    </row>
    <row r="123" spans="3:10">
      <c r="C123" s="27"/>
      <c r="D123" s="27"/>
      <c r="E123" s="27"/>
      <c r="F123" s="27"/>
      <c r="G123" s="27"/>
      <c r="H123" s="27"/>
      <c r="I123" s="27"/>
      <c r="J123" s="35">
        <f t="shared" si="2"/>
        <v>0</v>
      </c>
    </row>
    <row r="124" spans="3:10">
      <c r="C124" s="27"/>
      <c r="D124" s="27"/>
      <c r="E124" s="27"/>
      <c r="F124" s="27"/>
      <c r="G124" s="27"/>
      <c r="H124" s="27"/>
      <c r="I124" s="27"/>
      <c r="J124" s="35">
        <f t="shared" si="2"/>
        <v>0</v>
      </c>
    </row>
    <row r="125" spans="3:10">
      <c r="C125" s="27"/>
      <c r="D125" s="27"/>
      <c r="E125" s="27"/>
      <c r="F125" s="27"/>
      <c r="G125" s="27"/>
      <c r="H125" s="27"/>
      <c r="I125" s="27"/>
      <c r="J125" s="35">
        <f t="shared" si="2"/>
        <v>0</v>
      </c>
    </row>
    <row r="126" spans="3:10">
      <c r="C126" s="27"/>
      <c r="D126" s="27"/>
      <c r="E126" s="27"/>
      <c r="F126" s="27"/>
      <c r="G126" s="27"/>
      <c r="H126" s="27"/>
      <c r="I126" s="27"/>
      <c r="J126" s="35">
        <f t="shared" si="2"/>
        <v>0</v>
      </c>
    </row>
    <row r="127" spans="3:10">
      <c r="C127" s="27"/>
      <c r="D127" s="27"/>
      <c r="E127" s="27"/>
      <c r="F127" s="27"/>
      <c r="G127" s="27"/>
      <c r="H127" s="27"/>
      <c r="I127" s="27"/>
      <c r="J127" s="35">
        <f t="shared" si="2"/>
        <v>0</v>
      </c>
    </row>
    <row r="128" spans="3:10">
      <c r="C128" s="27"/>
      <c r="D128" s="27"/>
      <c r="E128" s="27"/>
      <c r="F128" s="27"/>
      <c r="G128" s="27"/>
      <c r="H128" s="27"/>
      <c r="I128" s="27"/>
      <c r="J128" s="35">
        <f t="shared" si="2"/>
        <v>0</v>
      </c>
    </row>
    <row r="129" spans="3:10">
      <c r="C129" s="27"/>
      <c r="D129" s="27"/>
      <c r="E129" s="27"/>
      <c r="F129" s="27"/>
      <c r="G129" s="27"/>
      <c r="H129" s="27"/>
      <c r="I129" s="27"/>
      <c r="J129" s="35">
        <f t="shared" si="2"/>
        <v>0</v>
      </c>
    </row>
    <row r="130" spans="3:10">
      <c r="C130" s="27"/>
      <c r="D130" s="27"/>
      <c r="E130" s="27"/>
      <c r="F130" s="27"/>
      <c r="G130" s="27"/>
      <c r="H130" s="27"/>
      <c r="I130" s="27"/>
      <c r="J130" s="35">
        <f t="shared" si="2"/>
        <v>0</v>
      </c>
    </row>
    <row r="131" spans="3:10">
      <c r="C131" s="27"/>
      <c r="D131" s="27"/>
      <c r="E131" s="27"/>
      <c r="F131" s="27"/>
      <c r="G131" s="27"/>
      <c r="H131" s="27"/>
      <c r="I131" s="27"/>
      <c r="J131" s="35">
        <f t="shared" si="2"/>
        <v>0</v>
      </c>
    </row>
    <row r="132" spans="3:10">
      <c r="C132" s="27"/>
      <c r="D132" s="27"/>
      <c r="E132" s="27"/>
      <c r="F132" s="27"/>
      <c r="G132" s="27"/>
      <c r="H132" s="27"/>
      <c r="I132" s="27"/>
      <c r="J132" s="35">
        <f t="shared" si="2"/>
        <v>0</v>
      </c>
    </row>
    <row r="133" spans="3:10">
      <c r="C133" s="27"/>
      <c r="D133" s="27"/>
      <c r="E133" s="27"/>
      <c r="F133" s="27"/>
      <c r="G133" s="27"/>
      <c r="H133" s="27"/>
      <c r="I133" s="27"/>
      <c r="J133" s="35">
        <f t="shared" si="2"/>
        <v>0</v>
      </c>
    </row>
    <row r="134" spans="3:10">
      <c r="C134" s="27"/>
      <c r="D134" s="27"/>
      <c r="E134" s="27"/>
      <c r="F134" s="27"/>
      <c r="G134" s="27"/>
      <c r="H134" s="27"/>
      <c r="I134" s="27"/>
      <c r="J134" s="35">
        <f t="shared" si="2"/>
        <v>0</v>
      </c>
    </row>
    <row r="135" spans="3:10">
      <c r="C135" s="27"/>
      <c r="D135" s="27"/>
      <c r="E135" s="27"/>
      <c r="F135" s="27"/>
      <c r="G135" s="27"/>
      <c r="H135" s="27"/>
      <c r="I135" s="27"/>
      <c r="J135" s="35">
        <f t="shared" si="2"/>
        <v>0</v>
      </c>
    </row>
    <row r="136" spans="3:10">
      <c r="C136" s="27"/>
      <c r="D136" s="27"/>
      <c r="E136" s="27"/>
      <c r="F136" s="27"/>
      <c r="G136" s="27"/>
      <c r="H136" s="27"/>
      <c r="I136" s="27"/>
      <c r="J136" s="35">
        <f t="shared" si="2"/>
        <v>0</v>
      </c>
    </row>
    <row r="137" spans="3:10">
      <c r="C137" s="27"/>
      <c r="D137" s="27"/>
      <c r="E137" s="27"/>
      <c r="F137" s="27"/>
      <c r="G137" s="27"/>
      <c r="H137" s="27"/>
      <c r="I137" s="27"/>
      <c r="J137" s="35">
        <f t="shared" si="2"/>
        <v>0</v>
      </c>
    </row>
    <row r="138" spans="3:10">
      <c r="C138" s="27"/>
      <c r="D138" s="27"/>
      <c r="E138" s="27"/>
      <c r="F138" s="27"/>
      <c r="G138" s="27"/>
      <c r="H138" s="27"/>
      <c r="I138" s="27"/>
      <c r="J138" s="35">
        <f t="shared" si="2"/>
        <v>0</v>
      </c>
    </row>
    <row r="139" spans="3:10">
      <c r="C139" s="27"/>
      <c r="D139" s="27"/>
      <c r="E139" s="27"/>
      <c r="F139" s="27"/>
      <c r="G139" s="27"/>
      <c r="H139" s="27"/>
      <c r="I139" s="27"/>
      <c r="J139" s="35">
        <f t="shared" si="2"/>
        <v>0</v>
      </c>
    </row>
    <row r="140" spans="3:10">
      <c r="C140" s="27"/>
      <c r="D140" s="27"/>
      <c r="E140" s="27"/>
      <c r="F140" s="27"/>
      <c r="G140" s="27"/>
      <c r="H140" s="27"/>
      <c r="I140" s="27"/>
      <c r="J140" s="35">
        <f t="shared" si="2"/>
        <v>0</v>
      </c>
    </row>
    <row r="141" spans="3:10">
      <c r="C141" s="27"/>
      <c r="D141" s="27"/>
      <c r="E141" s="27"/>
      <c r="F141" s="27"/>
      <c r="G141" s="27"/>
      <c r="H141" s="27"/>
      <c r="I141" s="27"/>
      <c r="J141" s="35">
        <f t="shared" si="2"/>
        <v>0</v>
      </c>
    </row>
    <row r="142" spans="3:10">
      <c r="C142" s="27"/>
      <c r="D142" s="27"/>
      <c r="E142" s="27"/>
      <c r="F142" s="27"/>
      <c r="G142" s="27"/>
      <c r="H142" s="27"/>
      <c r="I142" s="27"/>
      <c r="J142" s="35">
        <f t="shared" si="2"/>
        <v>0</v>
      </c>
    </row>
    <row r="143" spans="3:10">
      <c r="C143" s="27"/>
      <c r="D143" s="27"/>
      <c r="E143" s="27"/>
      <c r="F143" s="27"/>
      <c r="G143" s="27"/>
      <c r="H143" s="27"/>
      <c r="I143" s="27"/>
      <c r="J143" s="35">
        <f t="shared" si="2"/>
        <v>0</v>
      </c>
    </row>
    <row r="144" spans="3:10">
      <c r="C144" s="27"/>
      <c r="D144" s="27"/>
      <c r="E144" s="27"/>
      <c r="F144" s="27"/>
      <c r="G144" s="27"/>
      <c r="H144" s="27"/>
      <c r="I144" s="27"/>
      <c r="J144" s="35">
        <f t="shared" si="2"/>
        <v>0</v>
      </c>
    </row>
    <row r="145" spans="2:31">
      <c r="C145" s="27"/>
      <c r="D145" s="27"/>
      <c r="E145" s="27"/>
      <c r="F145" s="27"/>
      <c r="G145" s="27"/>
      <c r="H145" s="27"/>
      <c r="I145" s="27"/>
      <c r="J145" s="35">
        <f t="shared" si="2"/>
        <v>0</v>
      </c>
    </row>
    <row r="146" spans="2:31">
      <c r="C146" s="27"/>
      <c r="D146" s="27"/>
      <c r="E146" s="27"/>
      <c r="F146" s="27"/>
      <c r="G146" s="27"/>
      <c r="H146" s="27"/>
      <c r="I146" s="27"/>
      <c r="J146" s="35">
        <f t="shared" si="2"/>
        <v>0</v>
      </c>
    </row>
    <row r="147" spans="2:31">
      <c r="C147" s="27"/>
      <c r="D147" s="27"/>
      <c r="E147" s="27"/>
      <c r="F147" s="27"/>
      <c r="G147" s="27"/>
      <c r="H147" s="27"/>
      <c r="I147" s="27"/>
      <c r="J147" s="36">
        <f t="shared" si="2"/>
        <v>0</v>
      </c>
    </row>
    <row r="148" spans="2:31">
      <c r="B148" s="17"/>
      <c r="C148" s="154"/>
      <c r="D148" s="154"/>
      <c r="E148" s="154"/>
      <c r="F148" s="154"/>
      <c r="G148" s="154"/>
      <c r="H148" s="154"/>
      <c r="I148" s="154"/>
      <c r="J148" s="38">
        <f>SUM(J103:J147)</f>
        <v>0</v>
      </c>
      <c r="K148" s="39"/>
      <c r="U148" s="40"/>
      <c r="AE148" s="41"/>
    </row>
    <row r="149" spans="2:31">
      <c r="J149" s="42"/>
      <c r="W149" s="18"/>
      <c r="AC149" s="18"/>
    </row>
    <row r="150" spans="2:31">
      <c r="B150" s="17"/>
      <c r="W150" s="18"/>
      <c r="AC150" s="18"/>
    </row>
    <row r="151" spans="2:31">
      <c r="B151" s="17"/>
      <c r="C151" s="26"/>
      <c r="D151" s="26"/>
      <c r="E151" s="26"/>
      <c r="F151" s="26"/>
      <c r="G151" s="26"/>
      <c r="H151" s="26"/>
      <c r="I151" s="26"/>
      <c r="J151" s="24" t="s">
        <v>232</v>
      </c>
      <c r="W151" s="18"/>
      <c r="AC151" s="18"/>
    </row>
    <row r="152" spans="2:31">
      <c r="C152" s="27"/>
      <c r="D152" s="27"/>
      <c r="E152" s="27"/>
      <c r="F152" s="27"/>
      <c r="G152" s="27"/>
      <c r="H152" s="27"/>
      <c r="I152" s="27"/>
      <c r="J152" s="32">
        <f>SUM(C152:I152)</f>
        <v>0</v>
      </c>
      <c r="W152" s="18"/>
      <c r="AC152" s="18"/>
    </row>
    <row r="153" spans="2:31">
      <c r="C153" s="27"/>
      <c r="D153" s="27"/>
      <c r="E153" s="27"/>
      <c r="F153" s="27"/>
      <c r="G153" s="27"/>
      <c r="H153" s="27"/>
      <c r="I153" s="27"/>
      <c r="J153" s="32">
        <f t="shared" ref="J153:J196" si="3">SUM(C153:I153)</f>
        <v>0</v>
      </c>
      <c r="W153" s="18"/>
      <c r="AC153" s="18"/>
    </row>
    <row r="154" spans="2:31">
      <c r="C154" s="27"/>
      <c r="D154" s="27"/>
      <c r="E154" s="27"/>
      <c r="F154" s="27"/>
      <c r="G154" s="27"/>
      <c r="H154" s="27"/>
      <c r="I154" s="27"/>
      <c r="J154" s="32">
        <f t="shared" si="3"/>
        <v>0</v>
      </c>
      <c r="W154" s="18"/>
      <c r="AC154" s="18"/>
    </row>
    <row r="155" spans="2:31">
      <c r="C155" s="27"/>
      <c r="D155" s="27"/>
      <c r="E155" s="27"/>
      <c r="F155" s="27"/>
      <c r="G155" s="27"/>
      <c r="H155" s="27"/>
      <c r="I155" s="27"/>
      <c r="J155" s="32">
        <f t="shared" si="3"/>
        <v>0</v>
      </c>
      <c r="W155" s="18"/>
      <c r="AC155" s="18"/>
    </row>
    <row r="156" spans="2:31">
      <c r="C156" s="27"/>
      <c r="D156" s="27"/>
      <c r="E156" s="27"/>
      <c r="F156" s="27"/>
      <c r="G156" s="27"/>
      <c r="H156" s="27"/>
      <c r="I156" s="27"/>
      <c r="J156" s="32">
        <f t="shared" si="3"/>
        <v>0</v>
      </c>
      <c r="W156" s="18"/>
      <c r="AC156" s="18"/>
    </row>
    <row r="157" spans="2:31">
      <c r="C157" s="27"/>
      <c r="D157" s="27"/>
      <c r="E157" s="27"/>
      <c r="F157" s="27"/>
      <c r="G157" s="27"/>
      <c r="H157" s="27"/>
      <c r="I157" s="27"/>
      <c r="J157" s="32">
        <f t="shared" si="3"/>
        <v>0</v>
      </c>
      <c r="W157" s="18"/>
      <c r="AC157" s="18"/>
    </row>
    <row r="158" spans="2:31">
      <c r="C158" s="27"/>
      <c r="D158" s="27"/>
      <c r="E158" s="27"/>
      <c r="F158" s="27"/>
      <c r="G158" s="27"/>
      <c r="H158" s="27"/>
      <c r="I158" s="27"/>
      <c r="J158" s="32">
        <f t="shared" si="3"/>
        <v>0</v>
      </c>
      <c r="W158" s="18"/>
      <c r="AC158" s="18"/>
    </row>
    <row r="159" spans="2:31">
      <c r="C159" s="27"/>
      <c r="D159" s="27"/>
      <c r="E159" s="27"/>
      <c r="F159" s="27"/>
      <c r="G159" s="27"/>
      <c r="H159" s="27"/>
      <c r="I159" s="27"/>
      <c r="J159" s="32">
        <f t="shared" si="3"/>
        <v>0</v>
      </c>
      <c r="W159" s="18"/>
      <c r="AC159" s="18"/>
    </row>
    <row r="160" spans="2:31">
      <c r="C160" s="27"/>
      <c r="D160" s="27"/>
      <c r="E160" s="27"/>
      <c r="F160" s="27"/>
      <c r="G160" s="27"/>
      <c r="H160" s="27"/>
      <c r="I160" s="27"/>
      <c r="J160" s="32">
        <f t="shared" si="3"/>
        <v>0</v>
      </c>
      <c r="W160" s="18"/>
      <c r="AC160" s="18"/>
    </row>
    <row r="161" spans="3:29">
      <c r="C161" s="27"/>
      <c r="D161" s="27"/>
      <c r="E161" s="27"/>
      <c r="F161" s="27"/>
      <c r="G161" s="27"/>
      <c r="H161" s="27"/>
      <c r="I161" s="27"/>
      <c r="J161" s="32">
        <f t="shared" si="3"/>
        <v>0</v>
      </c>
      <c r="W161" s="18"/>
      <c r="AC161" s="18"/>
    </row>
    <row r="162" spans="3:29">
      <c r="C162" s="27"/>
      <c r="D162" s="27"/>
      <c r="E162" s="27"/>
      <c r="F162" s="27"/>
      <c r="G162" s="27"/>
      <c r="H162" s="27"/>
      <c r="I162" s="27"/>
      <c r="J162" s="32">
        <f t="shared" si="3"/>
        <v>0</v>
      </c>
      <c r="W162" s="18"/>
      <c r="AC162" s="18"/>
    </row>
    <row r="163" spans="3:29">
      <c r="C163" s="27"/>
      <c r="D163" s="27"/>
      <c r="E163" s="27"/>
      <c r="F163" s="27"/>
      <c r="G163" s="27"/>
      <c r="H163" s="27"/>
      <c r="I163" s="27"/>
      <c r="J163" s="32">
        <f t="shared" si="3"/>
        <v>0</v>
      </c>
      <c r="W163" s="18"/>
      <c r="AC163" s="18"/>
    </row>
    <row r="164" spans="3:29">
      <c r="C164" s="27"/>
      <c r="D164" s="27"/>
      <c r="E164" s="27"/>
      <c r="F164" s="27"/>
      <c r="G164" s="27"/>
      <c r="H164" s="27"/>
      <c r="I164" s="27"/>
      <c r="J164" s="32">
        <f t="shared" si="3"/>
        <v>0</v>
      </c>
      <c r="W164" s="18"/>
      <c r="AC164" s="18"/>
    </row>
    <row r="165" spans="3:29">
      <c r="C165" s="27"/>
      <c r="D165" s="27"/>
      <c r="E165" s="27"/>
      <c r="F165" s="27"/>
      <c r="G165" s="27"/>
      <c r="H165" s="27"/>
      <c r="I165" s="27"/>
      <c r="J165" s="32">
        <f t="shared" si="3"/>
        <v>0</v>
      </c>
      <c r="W165" s="18"/>
      <c r="AC165" s="18"/>
    </row>
    <row r="166" spans="3:29">
      <c r="C166" s="27"/>
      <c r="D166" s="27"/>
      <c r="E166" s="27"/>
      <c r="F166" s="27"/>
      <c r="G166" s="27"/>
      <c r="H166" s="27"/>
      <c r="I166" s="27"/>
      <c r="J166" s="32">
        <f t="shared" si="3"/>
        <v>0</v>
      </c>
      <c r="W166" s="18"/>
      <c r="AC166" s="18"/>
    </row>
    <row r="167" spans="3:29">
      <c r="C167" s="27"/>
      <c r="D167" s="27"/>
      <c r="E167" s="27"/>
      <c r="F167" s="27"/>
      <c r="G167" s="27"/>
      <c r="H167" s="27"/>
      <c r="I167" s="27"/>
      <c r="J167" s="32">
        <f t="shared" si="3"/>
        <v>0</v>
      </c>
      <c r="W167" s="18"/>
      <c r="AC167" s="18"/>
    </row>
    <row r="168" spans="3:29">
      <c r="C168" s="27"/>
      <c r="D168" s="27"/>
      <c r="E168" s="27"/>
      <c r="F168" s="27"/>
      <c r="G168" s="27"/>
      <c r="H168" s="27"/>
      <c r="I168" s="27"/>
      <c r="J168" s="32">
        <f t="shared" si="3"/>
        <v>0</v>
      </c>
      <c r="W168" s="18"/>
      <c r="AC168" s="18"/>
    </row>
    <row r="169" spans="3:29">
      <c r="C169" s="27"/>
      <c r="D169" s="27"/>
      <c r="E169" s="27"/>
      <c r="F169" s="27"/>
      <c r="G169" s="27"/>
      <c r="H169" s="27"/>
      <c r="I169" s="27"/>
      <c r="J169" s="32">
        <f t="shared" si="3"/>
        <v>0</v>
      </c>
      <c r="W169" s="18"/>
      <c r="AC169" s="18"/>
    </row>
    <row r="170" spans="3:29">
      <c r="C170" s="27"/>
      <c r="D170" s="27"/>
      <c r="E170" s="27"/>
      <c r="F170" s="27"/>
      <c r="G170" s="27"/>
      <c r="H170" s="27"/>
      <c r="I170" s="27"/>
      <c r="J170" s="32">
        <f t="shared" si="3"/>
        <v>0</v>
      </c>
      <c r="W170" s="18"/>
      <c r="AC170" s="18"/>
    </row>
    <row r="171" spans="3:29">
      <c r="C171" s="27"/>
      <c r="D171" s="27"/>
      <c r="E171" s="27"/>
      <c r="F171" s="27"/>
      <c r="G171" s="27"/>
      <c r="H171" s="27"/>
      <c r="I171" s="27"/>
      <c r="J171" s="32">
        <f t="shared" si="3"/>
        <v>0</v>
      </c>
      <c r="W171" s="18"/>
      <c r="AC171" s="18"/>
    </row>
    <row r="172" spans="3:29">
      <c r="C172" s="27"/>
      <c r="D172" s="27"/>
      <c r="E172" s="27"/>
      <c r="F172" s="27"/>
      <c r="G172" s="27"/>
      <c r="H172" s="27"/>
      <c r="I172" s="27"/>
      <c r="J172" s="32">
        <f t="shared" si="3"/>
        <v>0</v>
      </c>
      <c r="W172" s="18"/>
      <c r="AC172" s="18"/>
    </row>
    <row r="173" spans="3:29">
      <c r="C173" s="27"/>
      <c r="D173" s="27"/>
      <c r="E173" s="27"/>
      <c r="F173" s="27"/>
      <c r="G173" s="27"/>
      <c r="H173" s="27"/>
      <c r="I173" s="27"/>
      <c r="J173" s="32">
        <f t="shared" si="3"/>
        <v>0</v>
      </c>
      <c r="W173" s="18"/>
      <c r="AC173" s="18"/>
    </row>
    <row r="174" spans="3:29">
      <c r="C174" s="27"/>
      <c r="D174" s="27"/>
      <c r="E174" s="27"/>
      <c r="F174" s="27"/>
      <c r="G174" s="27"/>
      <c r="H174" s="27"/>
      <c r="I174" s="27"/>
      <c r="J174" s="32">
        <f t="shared" si="3"/>
        <v>0</v>
      </c>
      <c r="W174" s="18"/>
      <c r="AC174" s="18"/>
    </row>
    <row r="175" spans="3:29">
      <c r="C175" s="27"/>
      <c r="D175" s="27"/>
      <c r="E175" s="27"/>
      <c r="F175" s="27"/>
      <c r="G175" s="27"/>
      <c r="H175" s="27"/>
      <c r="I175" s="27"/>
      <c r="J175" s="32">
        <f t="shared" si="3"/>
        <v>0</v>
      </c>
      <c r="W175" s="18"/>
      <c r="AC175" s="18"/>
    </row>
    <row r="176" spans="3:29">
      <c r="C176" s="27"/>
      <c r="D176" s="27"/>
      <c r="E176" s="27"/>
      <c r="F176" s="27"/>
      <c r="G176" s="27"/>
      <c r="H176" s="27"/>
      <c r="I176" s="27"/>
      <c r="J176" s="32">
        <f t="shared" si="3"/>
        <v>0</v>
      </c>
      <c r="W176" s="18"/>
      <c r="AC176" s="18"/>
    </row>
    <row r="177" spans="3:29">
      <c r="C177" s="27"/>
      <c r="D177" s="27"/>
      <c r="E177" s="27"/>
      <c r="F177" s="27"/>
      <c r="G177" s="27"/>
      <c r="H177" s="27"/>
      <c r="I177" s="27"/>
      <c r="J177" s="32">
        <f t="shared" si="3"/>
        <v>0</v>
      </c>
      <c r="W177" s="18"/>
      <c r="AC177" s="18"/>
    </row>
    <row r="178" spans="3:29">
      <c r="C178" s="27"/>
      <c r="D178" s="27"/>
      <c r="E178" s="27"/>
      <c r="F178" s="27"/>
      <c r="G178" s="27"/>
      <c r="H178" s="27"/>
      <c r="I178" s="27"/>
      <c r="J178" s="32">
        <f t="shared" si="3"/>
        <v>0</v>
      </c>
      <c r="W178" s="18"/>
      <c r="AC178" s="18"/>
    </row>
    <row r="179" spans="3:29">
      <c r="C179" s="27"/>
      <c r="D179" s="27"/>
      <c r="E179" s="27"/>
      <c r="F179" s="27"/>
      <c r="G179" s="27"/>
      <c r="H179" s="27"/>
      <c r="I179" s="27"/>
      <c r="J179" s="32">
        <f t="shared" si="3"/>
        <v>0</v>
      </c>
      <c r="W179" s="18"/>
      <c r="AC179" s="18"/>
    </row>
    <row r="180" spans="3:29">
      <c r="C180" s="27"/>
      <c r="D180" s="27"/>
      <c r="E180" s="27"/>
      <c r="F180" s="27"/>
      <c r="G180" s="27"/>
      <c r="H180" s="27"/>
      <c r="I180" s="27"/>
      <c r="J180" s="32">
        <f t="shared" si="3"/>
        <v>0</v>
      </c>
      <c r="W180" s="18"/>
      <c r="AC180" s="18"/>
    </row>
    <row r="181" spans="3:29">
      <c r="C181" s="27"/>
      <c r="D181" s="27"/>
      <c r="E181" s="27"/>
      <c r="F181" s="27"/>
      <c r="G181" s="27"/>
      <c r="H181" s="27"/>
      <c r="I181" s="27"/>
      <c r="J181" s="32">
        <f t="shared" si="3"/>
        <v>0</v>
      </c>
      <c r="W181" s="18"/>
      <c r="AC181" s="18"/>
    </row>
    <row r="182" spans="3:29">
      <c r="C182" s="27"/>
      <c r="D182" s="27"/>
      <c r="E182" s="27"/>
      <c r="F182" s="27"/>
      <c r="G182" s="27"/>
      <c r="H182" s="27"/>
      <c r="I182" s="27"/>
      <c r="J182" s="32">
        <f t="shared" si="3"/>
        <v>0</v>
      </c>
      <c r="W182" s="18"/>
      <c r="AC182" s="18"/>
    </row>
    <row r="183" spans="3:29">
      <c r="C183" s="27"/>
      <c r="D183" s="27"/>
      <c r="E183" s="27"/>
      <c r="F183" s="27"/>
      <c r="G183" s="27"/>
      <c r="H183" s="27"/>
      <c r="I183" s="27"/>
      <c r="J183" s="32">
        <f t="shared" si="3"/>
        <v>0</v>
      </c>
      <c r="W183" s="18"/>
      <c r="AC183" s="18"/>
    </row>
    <row r="184" spans="3:29">
      <c r="C184" s="27"/>
      <c r="D184" s="27"/>
      <c r="E184" s="27"/>
      <c r="F184" s="27"/>
      <c r="G184" s="27"/>
      <c r="H184" s="27"/>
      <c r="I184" s="27"/>
      <c r="J184" s="32">
        <f t="shared" si="3"/>
        <v>0</v>
      </c>
      <c r="W184" s="18"/>
      <c r="AC184" s="18"/>
    </row>
    <row r="185" spans="3:29">
      <c r="C185" s="27"/>
      <c r="D185" s="27"/>
      <c r="E185" s="27"/>
      <c r="F185" s="27"/>
      <c r="G185" s="27"/>
      <c r="H185" s="27"/>
      <c r="I185" s="27"/>
      <c r="J185" s="32">
        <f t="shared" si="3"/>
        <v>0</v>
      </c>
      <c r="W185" s="18"/>
      <c r="AC185" s="18"/>
    </row>
    <row r="186" spans="3:29">
      <c r="C186" s="27"/>
      <c r="D186" s="27"/>
      <c r="E186" s="27"/>
      <c r="F186" s="27"/>
      <c r="G186" s="27"/>
      <c r="H186" s="27"/>
      <c r="I186" s="27"/>
      <c r="J186" s="32">
        <f t="shared" si="3"/>
        <v>0</v>
      </c>
      <c r="W186" s="18"/>
      <c r="AC186" s="18"/>
    </row>
    <row r="187" spans="3:29">
      <c r="C187" s="27"/>
      <c r="D187" s="27"/>
      <c r="E187" s="27"/>
      <c r="F187" s="27"/>
      <c r="G187" s="27"/>
      <c r="H187" s="27"/>
      <c r="I187" s="27"/>
      <c r="J187" s="32">
        <f t="shared" si="3"/>
        <v>0</v>
      </c>
      <c r="W187" s="18"/>
      <c r="AC187" s="18"/>
    </row>
    <row r="188" spans="3:29">
      <c r="C188" s="27"/>
      <c r="D188" s="27"/>
      <c r="E188" s="27"/>
      <c r="F188" s="27"/>
      <c r="G188" s="27"/>
      <c r="H188" s="27"/>
      <c r="I188" s="27"/>
      <c r="J188" s="32">
        <f t="shared" si="3"/>
        <v>0</v>
      </c>
      <c r="W188" s="18"/>
      <c r="AC188" s="18"/>
    </row>
    <row r="189" spans="3:29">
      <c r="C189" s="27"/>
      <c r="D189" s="27"/>
      <c r="E189" s="27"/>
      <c r="F189" s="27"/>
      <c r="G189" s="27"/>
      <c r="H189" s="27"/>
      <c r="I189" s="27"/>
      <c r="J189" s="32">
        <f t="shared" si="3"/>
        <v>0</v>
      </c>
      <c r="W189" s="18"/>
      <c r="AC189" s="18"/>
    </row>
    <row r="190" spans="3:29">
      <c r="C190" s="27"/>
      <c r="D190" s="27"/>
      <c r="E190" s="27"/>
      <c r="F190" s="27"/>
      <c r="G190" s="27"/>
      <c r="H190" s="27"/>
      <c r="I190" s="27"/>
      <c r="J190" s="32">
        <f t="shared" si="3"/>
        <v>0</v>
      </c>
      <c r="W190" s="18"/>
      <c r="AC190" s="18"/>
    </row>
    <row r="191" spans="3:29">
      <c r="C191" s="27"/>
      <c r="D191" s="27"/>
      <c r="E191" s="27"/>
      <c r="F191" s="27"/>
      <c r="G191" s="27"/>
      <c r="H191" s="27"/>
      <c r="I191" s="27"/>
      <c r="J191" s="32">
        <f t="shared" si="3"/>
        <v>0</v>
      </c>
      <c r="W191" s="18"/>
      <c r="AC191" s="18"/>
    </row>
    <row r="192" spans="3:29">
      <c r="C192" s="27"/>
      <c r="D192" s="27"/>
      <c r="E192" s="27"/>
      <c r="F192" s="27"/>
      <c r="G192" s="27"/>
      <c r="H192" s="27"/>
      <c r="I192" s="27"/>
      <c r="J192" s="32">
        <f t="shared" si="3"/>
        <v>0</v>
      </c>
      <c r="W192" s="18"/>
      <c r="AC192" s="18"/>
    </row>
    <row r="193" spans="2:29">
      <c r="C193" s="27"/>
      <c r="D193" s="27"/>
      <c r="E193" s="27"/>
      <c r="F193" s="27"/>
      <c r="G193" s="27"/>
      <c r="H193" s="27"/>
      <c r="I193" s="27"/>
      <c r="J193" s="32">
        <f t="shared" si="3"/>
        <v>0</v>
      </c>
      <c r="W193" s="18"/>
      <c r="AC193" s="18"/>
    </row>
    <row r="194" spans="2:29">
      <c r="C194" s="27"/>
      <c r="D194" s="27"/>
      <c r="E194" s="27"/>
      <c r="F194" s="27"/>
      <c r="G194" s="27"/>
      <c r="H194" s="27"/>
      <c r="I194" s="27"/>
      <c r="J194" s="32">
        <f t="shared" si="3"/>
        <v>0</v>
      </c>
      <c r="W194" s="18"/>
      <c r="AC194" s="18"/>
    </row>
    <row r="195" spans="2:29">
      <c r="C195" s="27"/>
      <c r="D195" s="27"/>
      <c r="E195" s="27"/>
      <c r="F195" s="27"/>
      <c r="G195" s="27"/>
      <c r="H195" s="27"/>
      <c r="I195" s="27"/>
      <c r="J195" s="32">
        <f t="shared" si="3"/>
        <v>0</v>
      </c>
      <c r="W195" s="18"/>
      <c r="AC195" s="18"/>
    </row>
    <row r="196" spans="2:29">
      <c r="C196" s="27"/>
      <c r="D196" s="27"/>
      <c r="E196" s="27"/>
      <c r="F196" s="27"/>
      <c r="G196" s="27"/>
      <c r="H196" s="27"/>
      <c r="I196" s="27"/>
      <c r="J196" s="44">
        <f t="shared" si="3"/>
        <v>0</v>
      </c>
      <c r="W196" s="18"/>
      <c r="AC196" s="18"/>
    </row>
    <row r="197" spans="2:29">
      <c r="B197" s="17"/>
      <c r="C197" s="154"/>
      <c r="D197" s="154"/>
      <c r="E197" s="154"/>
      <c r="F197" s="154"/>
      <c r="G197" s="154"/>
      <c r="H197" s="154"/>
      <c r="I197" s="154"/>
      <c r="J197" s="38">
        <f>SUM(J152:J196)</f>
        <v>0</v>
      </c>
      <c r="W197" s="18"/>
      <c r="AC197" s="18"/>
    </row>
    <row r="198" spans="2:29">
      <c r="J198" s="42"/>
      <c r="W198" s="18"/>
      <c r="AC198" s="18"/>
    </row>
    <row r="199" spans="2:29">
      <c r="B199" s="17"/>
      <c r="J199" s="42"/>
      <c r="K199" s="42"/>
    </row>
    <row r="200" spans="2:29">
      <c r="B200" s="17"/>
      <c r="C200" s="26"/>
      <c r="D200" s="26"/>
      <c r="E200" s="26"/>
      <c r="F200" s="26"/>
      <c r="G200" s="26"/>
      <c r="H200" s="26"/>
      <c r="I200" s="26"/>
    </row>
    <row r="201" spans="2:29">
      <c r="C201" s="27"/>
      <c r="D201" s="27"/>
      <c r="E201" s="27"/>
      <c r="F201" s="27"/>
      <c r="G201" s="27"/>
      <c r="H201" s="27"/>
      <c r="I201" s="27"/>
    </row>
    <row r="202" spans="2:29">
      <c r="C202" s="27"/>
      <c r="D202" s="27"/>
      <c r="E202" s="27"/>
      <c r="F202" s="27"/>
      <c r="G202" s="27"/>
      <c r="H202" s="27"/>
      <c r="I202" s="27"/>
      <c r="J202" s="42"/>
      <c r="K202" s="42"/>
    </row>
    <row r="203" spans="2:29">
      <c r="C203" s="27"/>
      <c r="D203" s="27"/>
      <c r="E203" s="27"/>
      <c r="F203" s="27"/>
      <c r="G203" s="27"/>
      <c r="H203" s="27"/>
      <c r="I203" s="27"/>
    </row>
    <row r="204" spans="2:29">
      <c r="C204" s="27"/>
      <c r="D204" s="27"/>
      <c r="E204" s="27"/>
      <c r="F204" s="27"/>
      <c r="G204" s="27"/>
      <c r="H204" s="27"/>
      <c r="I204" s="27"/>
      <c r="J204" s="33"/>
    </row>
    <row r="205" spans="2:29">
      <c r="C205" s="27"/>
      <c r="D205" s="27"/>
      <c r="E205" s="27"/>
      <c r="F205" s="27"/>
      <c r="G205" s="27"/>
      <c r="H205" s="27"/>
      <c r="I205" s="27"/>
    </row>
    <row r="206" spans="2:29">
      <c r="C206" s="27"/>
      <c r="D206" s="27"/>
      <c r="E206" s="27"/>
      <c r="F206" s="27"/>
      <c r="G206" s="27"/>
      <c r="H206" s="27"/>
      <c r="I206" s="27"/>
    </row>
    <row r="207" spans="2:29">
      <c r="C207" s="27"/>
      <c r="D207" s="27"/>
      <c r="E207" s="27"/>
      <c r="F207" s="27"/>
      <c r="G207" s="27"/>
      <c r="H207" s="27"/>
      <c r="I207" s="27"/>
      <c r="J207" s="33"/>
    </row>
    <row r="208" spans="2:29">
      <c r="C208" s="27"/>
      <c r="D208" s="27"/>
      <c r="E208" s="27"/>
      <c r="F208" s="27"/>
      <c r="G208" s="27"/>
      <c r="H208" s="27"/>
      <c r="I208" s="27"/>
    </row>
    <row r="209" spans="3:12">
      <c r="C209" s="27"/>
      <c r="D209" s="27"/>
      <c r="E209" s="27"/>
      <c r="F209" s="27"/>
      <c r="G209" s="27"/>
      <c r="H209" s="27"/>
      <c r="I209" s="27"/>
    </row>
    <row r="210" spans="3:12">
      <c r="C210" s="27"/>
      <c r="D210" s="27"/>
      <c r="E210" s="27"/>
      <c r="F210" s="27"/>
      <c r="G210" s="27"/>
      <c r="H210" s="27"/>
      <c r="I210" s="27"/>
    </row>
    <row r="211" spans="3:12">
      <c r="C211" s="27"/>
      <c r="D211" s="27"/>
      <c r="E211" s="27"/>
      <c r="F211" s="27"/>
      <c r="G211" s="27"/>
      <c r="H211" s="27"/>
      <c r="I211" s="27"/>
    </row>
    <row r="212" spans="3:12">
      <c r="C212" s="27"/>
      <c r="D212" s="27"/>
      <c r="E212" s="27"/>
      <c r="F212" s="27"/>
      <c r="G212" s="27"/>
      <c r="H212" s="27"/>
      <c r="I212" s="27"/>
    </row>
    <row r="213" spans="3:12">
      <c r="C213" s="27"/>
      <c r="D213" s="27"/>
      <c r="E213" s="27"/>
      <c r="F213" s="27"/>
      <c r="G213" s="27"/>
      <c r="H213" s="27"/>
      <c r="I213" s="27"/>
      <c r="L213" s="42"/>
    </row>
    <row r="214" spans="3:12">
      <c r="C214" s="27"/>
      <c r="D214" s="27"/>
      <c r="E214" s="27"/>
      <c r="F214" s="27"/>
      <c r="G214" s="27"/>
      <c r="H214" s="27"/>
      <c r="I214" s="27"/>
    </row>
    <row r="215" spans="3:12">
      <c r="C215" s="27"/>
      <c r="D215" s="27"/>
      <c r="E215" s="27"/>
      <c r="F215" s="27"/>
      <c r="G215" s="27"/>
      <c r="H215" s="27"/>
      <c r="I215" s="27"/>
    </row>
    <row r="216" spans="3:12">
      <c r="C216" s="27"/>
      <c r="D216" s="27"/>
      <c r="E216" s="27"/>
      <c r="F216" s="27"/>
      <c r="G216" s="27"/>
      <c r="H216" s="27"/>
      <c r="I216" s="27"/>
    </row>
    <row r="217" spans="3:12">
      <c r="C217" s="27"/>
      <c r="D217" s="27"/>
      <c r="E217" s="27"/>
      <c r="F217" s="27"/>
      <c r="G217" s="27"/>
      <c r="H217" s="27"/>
      <c r="I217" s="27"/>
    </row>
    <row r="218" spans="3:12">
      <c r="C218" s="27"/>
      <c r="D218" s="27"/>
      <c r="E218" s="27"/>
      <c r="F218" s="27"/>
      <c r="G218" s="27"/>
      <c r="H218" s="27"/>
      <c r="I218" s="27"/>
    </row>
    <row r="219" spans="3:12">
      <c r="C219" s="27"/>
      <c r="D219" s="27"/>
      <c r="E219" s="27"/>
      <c r="F219" s="27"/>
      <c r="G219" s="27"/>
      <c r="H219" s="27"/>
      <c r="I219" s="27"/>
    </row>
    <row r="220" spans="3:12">
      <c r="C220" s="27"/>
      <c r="D220" s="27"/>
      <c r="E220" s="27"/>
      <c r="F220" s="27"/>
      <c r="G220" s="27"/>
      <c r="H220" s="27"/>
      <c r="I220" s="27"/>
    </row>
    <row r="221" spans="3:12">
      <c r="C221" s="27"/>
      <c r="D221" s="27"/>
      <c r="E221" s="27"/>
      <c r="F221" s="27"/>
      <c r="G221" s="27"/>
      <c r="H221" s="27"/>
      <c r="I221" s="27"/>
      <c r="J221" s="33"/>
    </row>
    <row r="222" spans="3:12">
      <c r="C222" s="27"/>
      <c r="D222" s="27"/>
      <c r="E222" s="27"/>
      <c r="F222" s="27"/>
      <c r="G222" s="27"/>
      <c r="H222" s="27"/>
      <c r="I222" s="27"/>
    </row>
    <row r="223" spans="3:12">
      <c r="C223" s="27"/>
      <c r="D223" s="27"/>
      <c r="E223" s="27"/>
      <c r="F223" s="27"/>
      <c r="G223" s="27"/>
      <c r="H223" s="27"/>
      <c r="I223" s="27"/>
      <c r="J223" s="33"/>
    </row>
    <row r="224" spans="3:12">
      <c r="C224" s="27"/>
      <c r="D224" s="27"/>
      <c r="E224" s="27"/>
      <c r="F224" s="27"/>
      <c r="G224" s="27"/>
      <c r="H224" s="27"/>
      <c r="I224" s="27"/>
    </row>
    <row r="225" spans="3:12">
      <c r="C225" s="27"/>
      <c r="D225" s="27"/>
      <c r="E225" s="27"/>
      <c r="F225" s="27"/>
      <c r="G225" s="27"/>
      <c r="H225" s="27"/>
      <c r="I225" s="27"/>
    </row>
    <row r="226" spans="3:12">
      <c r="C226" s="27"/>
      <c r="D226" s="27"/>
      <c r="E226" s="27"/>
      <c r="F226" s="27"/>
      <c r="G226" s="27"/>
      <c r="H226" s="27"/>
      <c r="I226" s="27"/>
    </row>
    <row r="227" spans="3:12">
      <c r="C227" s="27"/>
      <c r="D227" s="27"/>
      <c r="E227" s="27"/>
      <c r="F227" s="27"/>
      <c r="G227" s="27"/>
      <c r="H227" s="27"/>
      <c r="I227" s="27"/>
    </row>
    <row r="228" spans="3:12">
      <c r="C228" s="27"/>
      <c r="D228" s="27"/>
      <c r="E228" s="27"/>
      <c r="F228" s="27"/>
      <c r="G228" s="27"/>
      <c r="H228" s="27"/>
      <c r="I228" s="27"/>
    </row>
    <row r="229" spans="3:12">
      <c r="C229" s="27"/>
      <c r="D229" s="27"/>
      <c r="E229" s="27"/>
      <c r="F229" s="27"/>
      <c r="G229" s="27"/>
      <c r="H229" s="27"/>
      <c r="I229" s="27"/>
    </row>
    <row r="230" spans="3:12">
      <c r="C230" s="27"/>
      <c r="D230" s="27"/>
      <c r="E230" s="27"/>
      <c r="F230" s="27"/>
      <c r="G230" s="27"/>
      <c r="H230" s="27"/>
      <c r="I230" s="27"/>
      <c r="J230" s="33"/>
    </row>
    <row r="231" spans="3:12">
      <c r="C231" s="27"/>
      <c r="D231" s="27"/>
      <c r="E231" s="27"/>
      <c r="F231" s="27"/>
      <c r="G231" s="27"/>
      <c r="H231" s="27"/>
      <c r="I231" s="27"/>
      <c r="J231" s="33"/>
    </row>
    <row r="232" spans="3:12">
      <c r="C232" s="27"/>
      <c r="D232" s="27"/>
      <c r="E232" s="27"/>
      <c r="F232" s="27"/>
      <c r="G232" s="27"/>
      <c r="H232" s="27"/>
      <c r="I232" s="27"/>
    </row>
    <row r="233" spans="3:12">
      <c r="C233" s="27"/>
      <c r="D233" s="27"/>
      <c r="E233" s="27"/>
      <c r="F233" s="27"/>
      <c r="G233" s="27"/>
      <c r="H233" s="27"/>
      <c r="I233" s="27"/>
      <c r="L233" s="46"/>
    </row>
    <row r="234" spans="3:12">
      <c r="C234" s="27"/>
      <c r="D234" s="27"/>
      <c r="E234" s="27"/>
      <c r="F234" s="27"/>
      <c r="G234" s="27"/>
      <c r="H234" s="27"/>
      <c r="I234" s="27"/>
    </row>
    <row r="235" spans="3:12">
      <c r="C235" s="27"/>
      <c r="D235" s="27"/>
      <c r="E235" s="27"/>
      <c r="F235" s="27"/>
      <c r="G235" s="27"/>
      <c r="H235" s="27"/>
      <c r="I235" s="27"/>
    </row>
    <row r="236" spans="3:12">
      <c r="C236" s="27"/>
      <c r="D236" s="27"/>
      <c r="E236" s="27"/>
      <c r="F236" s="27"/>
      <c r="G236" s="27"/>
      <c r="H236" s="27"/>
      <c r="I236" s="27"/>
      <c r="J236" s="31"/>
      <c r="L236" s="46"/>
    </row>
    <row r="237" spans="3:12">
      <c r="C237" s="27"/>
      <c r="D237" s="27"/>
      <c r="E237" s="27"/>
      <c r="F237" s="27"/>
      <c r="G237" s="27"/>
      <c r="H237" s="27"/>
      <c r="I237" s="27"/>
    </row>
    <row r="238" spans="3:12">
      <c r="C238" s="27"/>
      <c r="D238" s="27"/>
      <c r="E238" s="27"/>
      <c r="F238" s="27"/>
      <c r="G238" s="27"/>
      <c r="H238" s="27"/>
      <c r="I238" s="27"/>
      <c r="J238" s="33"/>
    </row>
    <row r="239" spans="3:12">
      <c r="C239" s="27"/>
      <c r="D239" s="27"/>
      <c r="E239" s="27"/>
      <c r="F239" s="27"/>
      <c r="G239" s="27"/>
      <c r="H239" s="27"/>
      <c r="I239" s="27"/>
    </row>
    <row r="240" spans="3:12">
      <c r="C240" s="27"/>
      <c r="D240" s="27"/>
      <c r="E240" s="27"/>
      <c r="F240" s="27"/>
      <c r="G240" s="27"/>
      <c r="H240" s="27"/>
      <c r="I240" s="27"/>
    </row>
    <row r="241" spans="2:20">
      <c r="C241" s="27"/>
      <c r="D241" s="27"/>
      <c r="E241" s="27"/>
      <c r="F241" s="27"/>
      <c r="G241" s="27"/>
      <c r="H241" s="27"/>
      <c r="I241" s="27"/>
    </row>
    <row r="242" spans="2:20">
      <c r="C242" s="27"/>
      <c r="D242" s="27"/>
      <c r="E242" s="27"/>
      <c r="F242" s="27"/>
      <c r="G242" s="27"/>
      <c r="H242" s="27"/>
      <c r="I242" s="27"/>
    </row>
    <row r="243" spans="2:20">
      <c r="C243" s="27"/>
      <c r="D243" s="27"/>
      <c r="E243" s="27"/>
      <c r="F243" s="27"/>
      <c r="G243" s="27"/>
      <c r="H243" s="27"/>
      <c r="I243" s="27"/>
    </row>
    <row r="244" spans="2:20">
      <c r="C244" s="27"/>
      <c r="D244" s="27"/>
      <c r="E244" s="27"/>
      <c r="F244" s="27"/>
      <c r="G244" s="27"/>
      <c r="H244" s="27"/>
      <c r="I244" s="27"/>
    </row>
    <row r="245" spans="2:20">
      <c r="C245" s="27"/>
      <c r="D245" s="27"/>
      <c r="E245" s="27"/>
      <c r="F245" s="27"/>
      <c r="G245" s="27"/>
      <c r="H245" s="27"/>
      <c r="I245" s="27"/>
    </row>
    <row r="246" spans="2:20">
      <c r="B246" s="17"/>
      <c r="C246" s="154"/>
      <c r="D246" s="154"/>
      <c r="E246" s="154"/>
      <c r="F246" s="154"/>
      <c r="G246" s="154"/>
      <c r="H246" s="154"/>
      <c r="I246" s="154"/>
      <c r="J246" s="42"/>
    </row>
    <row r="247" spans="2:20">
      <c r="B247" s="17"/>
      <c r="I247" s="40"/>
      <c r="J247" s="42"/>
      <c r="K247" s="42"/>
    </row>
    <row r="248" spans="2:20" outlineLevel="1">
      <c r="B248" s="17" t="s">
        <v>427</v>
      </c>
      <c r="L248" s="17" t="s">
        <v>428</v>
      </c>
    </row>
    <row r="249" spans="2:20" outlineLevel="1">
      <c r="B249" s="23" t="s">
        <v>131</v>
      </c>
      <c r="C249" s="24" t="e">
        <f>#REF!+1</f>
        <v>#REF!</v>
      </c>
      <c r="D249" s="24" t="e">
        <f t="shared" ref="D249:I249" si="4">C249+1</f>
        <v>#REF!</v>
      </c>
      <c r="E249" s="24" t="e">
        <f t="shared" si="4"/>
        <v>#REF!</v>
      </c>
      <c r="F249" s="24" t="e">
        <f t="shared" si="4"/>
        <v>#REF!</v>
      </c>
      <c r="G249" s="24" t="e">
        <f t="shared" si="4"/>
        <v>#REF!</v>
      </c>
      <c r="H249" s="24" t="e">
        <f t="shared" si="4"/>
        <v>#REF!</v>
      </c>
      <c r="I249" s="24" t="e">
        <f t="shared" si="4"/>
        <v>#REF!</v>
      </c>
      <c r="J249" s="24"/>
      <c r="L249" s="23" t="s">
        <v>131</v>
      </c>
      <c r="M249" s="24">
        <v>2021</v>
      </c>
      <c r="N249" s="24">
        <f t="shared" ref="N249:S249" si="5">M249+1</f>
        <v>2022</v>
      </c>
      <c r="O249" s="24">
        <f t="shared" si="5"/>
        <v>2023</v>
      </c>
      <c r="P249" s="24">
        <f t="shared" si="5"/>
        <v>2024</v>
      </c>
      <c r="Q249" s="24">
        <f t="shared" si="5"/>
        <v>2025</v>
      </c>
      <c r="R249" s="24">
        <f t="shared" si="5"/>
        <v>2026</v>
      </c>
      <c r="S249" s="24">
        <f t="shared" si="5"/>
        <v>2027</v>
      </c>
      <c r="T249" s="24" t="s">
        <v>232</v>
      </c>
    </row>
    <row r="250" spans="2:20" outlineLevel="1">
      <c r="B250" s="19" t="str">
        <f t="shared" ref="B250:B257" si="6">B4</f>
        <v>Afghanistan</v>
      </c>
      <c r="C250" s="43" t="e">
        <f>C54*#REF!</f>
        <v>#REF!</v>
      </c>
      <c r="D250" s="43" t="e">
        <f>D54*#REF!</f>
        <v>#REF!</v>
      </c>
      <c r="E250" s="43" t="e">
        <f>E54*#REF!</f>
        <v>#REF!</v>
      </c>
      <c r="F250" s="43" t="e">
        <f>F54*#REF!</f>
        <v>#REF!</v>
      </c>
      <c r="G250" s="43" t="e">
        <f>G54*#REF!</f>
        <v>#REF!</v>
      </c>
      <c r="H250" s="43" t="e">
        <f>H54*#REF!</f>
        <v>#REF!</v>
      </c>
      <c r="I250" s="43" t="e">
        <f>I54*#REF!</f>
        <v>#REF!</v>
      </c>
      <c r="J250" s="33"/>
      <c r="L250" t="str">
        <f t="shared" ref="L250:L257" si="7">B4</f>
        <v>Afghanistan</v>
      </c>
      <c r="M250" s="27"/>
      <c r="N250" s="27"/>
      <c r="O250" s="27"/>
      <c r="P250" s="43" t="e">
        <f>C54*#REF!</f>
        <v>#REF!</v>
      </c>
      <c r="Q250" s="43" t="e">
        <f>D54*#REF!</f>
        <v>#REF!</v>
      </c>
      <c r="R250" s="43" t="e">
        <f>E54*#REF!</f>
        <v>#REF!</v>
      </c>
      <c r="S250" s="43" t="e">
        <f>F54*#REF!</f>
        <v>#REF!</v>
      </c>
      <c r="T250" s="33" t="e">
        <f t="shared" ref="T250:T297" si="8">SUM(P250:S250)</f>
        <v>#REF!</v>
      </c>
    </row>
    <row r="251" spans="2:20" outlineLevel="1">
      <c r="B251" t="str">
        <f t="shared" si="6"/>
        <v>Algeria</v>
      </c>
      <c r="C251" s="27" t="e">
        <f>C55*#REF!</f>
        <v>#REF!</v>
      </c>
      <c r="D251" s="27" t="e">
        <f>D55*#REF!</f>
        <v>#REF!</v>
      </c>
      <c r="E251" s="27" t="e">
        <f>E55*#REF!</f>
        <v>#REF!</v>
      </c>
      <c r="F251" s="27" t="e">
        <f>F55*#REF!</f>
        <v>#REF!</v>
      </c>
      <c r="G251" s="27" t="e">
        <f>G55*#REF!</f>
        <v>#REF!</v>
      </c>
      <c r="H251" s="27" t="e">
        <f>H55*#REF!</f>
        <v>#REF!</v>
      </c>
      <c r="I251" s="27" t="e">
        <f>I55*#REF!</f>
        <v>#REF!</v>
      </c>
      <c r="J251" s="33"/>
      <c r="L251" t="str">
        <f t="shared" si="7"/>
        <v>Algeria</v>
      </c>
      <c r="M251" s="27"/>
      <c r="N251" s="27"/>
      <c r="O251" s="27"/>
      <c r="P251" s="27" t="e">
        <f>C55*#REF!</f>
        <v>#REF!</v>
      </c>
      <c r="Q251" s="27" t="e">
        <f>D55*#REF!</f>
        <v>#REF!</v>
      </c>
      <c r="R251" s="27" t="e">
        <f>E55*#REF!</f>
        <v>#REF!</v>
      </c>
      <c r="S251" s="27" t="e">
        <f>F55*#REF!</f>
        <v>#REF!</v>
      </c>
      <c r="T251" s="33" t="e">
        <f t="shared" si="8"/>
        <v>#REF!</v>
      </c>
    </row>
    <row r="252" spans="2:20" outlineLevel="1">
      <c r="B252" t="str">
        <f t="shared" si="6"/>
        <v>Angola</v>
      </c>
      <c r="C252" s="27" t="e">
        <f>C56*#REF!</f>
        <v>#REF!</v>
      </c>
      <c r="D252" s="27" t="e">
        <f>D56*#REF!</f>
        <v>#REF!</v>
      </c>
      <c r="E252" s="27" t="e">
        <f>E56*#REF!</f>
        <v>#REF!</v>
      </c>
      <c r="F252" s="27" t="e">
        <f>F56*#REF!</f>
        <v>#REF!</v>
      </c>
      <c r="G252" s="27" t="e">
        <f>G56*#REF!</f>
        <v>#REF!</v>
      </c>
      <c r="H252" s="27" t="e">
        <f>H56*#REF!</f>
        <v>#REF!</v>
      </c>
      <c r="I252" s="27" t="e">
        <f>I56*#REF!</f>
        <v>#REF!</v>
      </c>
      <c r="J252" s="33"/>
      <c r="L252" t="str">
        <f t="shared" si="7"/>
        <v>Angola</v>
      </c>
      <c r="M252" s="27"/>
      <c r="N252" s="27"/>
      <c r="O252" s="27"/>
      <c r="P252" s="27" t="e">
        <f>C56*#REF!</f>
        <v>#REF!</v>
      </c>
      <c r="Q252" s="27" t="e">
        <f>D56*#REF!</f>
        <v>#REF!</v>
      </c>
      <c r="R252" s="27" t="e">
        <f>E56*#REF!</f>
        <v>#REF!</v>
      </c>
      <c r="S252" s="27" t="e">
        <f>F56*#REF!</f>
        <v>#REF!</v>
      </c>
      <c r="T252" s="33" t="e">
        <f t="shared" si="8"/>
        <v>#REF!</v>
      </c>
    </row>
    <row r="253" spans="2:20" outlineLevel="1">
      <c r="B253" t="str">
        <f t="shared" si="6"/>
        <v>Bangladesh</v>
      </c>
      <c r="C253" s="27" t="e">
        <f>C57*#REF!</f>
        <v>#REF!</v>
      </c>
      <c r="D253" s="27" t="e">
        <f>D57*#REF!</f>
        <v>#REF!</v>
      </c>
      <c r="E253" s="27" t="e">
        <f>E57*#REF!</f>
        <v>#REF!</v>
      </c>
      <c r="F253" s="27" t="e">
        <f>F57*#REF!</f>
        <v>#REF!</v>
      </c>
      <c r="G253" s="27" t="e">
        <f>G57*#REF!</f>
        <v>#REF!</v>
      </c>
      <c r="H253" s="27" t="e">
        <f>H57*#REF!</f>
        <v>#REF!</v>
      </c>
      <c r="I253" s="27" t="e">
        <f>I57*#REF!</f>
        <v>#REF!</v>
      </c>
      <c r="J253" s="33"/>
      <c r="L253" t="str">
        <f t="shared" si="7"/>
        <v>Bangladesh</v>
      </c>
      <c r="M253" s="27"/>
      <c r="N253" s="27"/>
      <c r="O253" s="27"/>
      <c r="P253" s="27" t="e">
        <f>C57*#REF!</f>
        <v>#REF!</v>
      </c>
      <c r="Q253" s="27" t="e">
        <f>D57*#REF!</f>
        <v>#REF!</v>
      </c>
      <c r="R253" s="27" t="e">
        <f>E57*#REF!</f>
        <v>#REF!</v>
      </c>
      <c r="S253" s="27" t="e">
        <f>F57*#REF!</f>
        <v>#REF!</v>
      </c>
      <c r="T253" s="33" t="e">
        <f t="shared" si="8"/>
        <v>#REF!</v>
      </c>
    </row>
    <row r="254" spans="2:20" outlineLevel="1">
      <c r="B254" t="str">
        <f t="shared" si="6"/>
        <v>Benin</v>
      </c>
      <c r="C254" s="27" t="e">
        <f>C58*#REF!</f>
        <v>#REF!</v>
      </c>
      <c r="D254" s="27" t="e">
        <f>D58*#REF!</f>
        <v>#REF!</v>
      </c>
      <c r="E254" s="27" t="e">
        <f>E58*#REF!</f>
        <v>#REF!</v>
      </c>
      <c r="F254" s="27" t="e">
        <f>F58*#REF!</f>
        <v>#REF!</v>
      </c>
      <c r="G254" s="27" t="e">
        <f>G58*#REF!</f>
        <v>#REF!</v>
      </c>
      <c r="H254" s="27" t="e">
        <f>H58*#REF!</f>
        <v>#REF!</v>
      </c>
      <c r="I254" s="27" t="e">
        <f>I58*#REF!</f>
        <v>#REF!</v>
      </c>
      <c r="J254" s="33"/>
      <c r="L254" t="str">
        <f t="shared" si="7"/>
        <v>Benin</v>
      </c>
      <c r="M254" s="27"/>
      <c r="N254" s="27"/>
      <c r="O254" s="27"/>
      <c r="P254" s="27" t="e">
        <f>C58*#REF!</f>
        <v>#REF!</v>
      </c>
      <c r="Q254" s="27" t="e">
        <f>D58*#REF!</f>
        <v>#REF!</v>
      </c>
      <c r="R254" s="27" t="e">
        <f>E58*#REF!</f>
        <v>#REF!</v>
      </c>
      <c r="S254" s="27" t="e">
        <f>F58*#REF!</f>
        <v>#REF!</v>
      </c>
      <c r="T254" s="33" t="e">
        <f t="shared" si="8"/>
        <v>#REF!</v>
      </c>
    </row>
    <row r="255" spans="2:20" outlineLevel="1">
      <c r="B255" t="str">
        <f t="shared" si="6"/>
        <v>Brazil</v>
      </c>
      <c r="C255" s="27" t="e">
        <f>C59*#REF!</f>
        <v>#REF!</v>
      </c>
      <c r="D255" s="27" t="e">
        <f>D59*#REF!</f>
        <v>#REF!</v>
      </c>
      <c r="E255" s="27" t="e">
        <f>E59*#REF!</f>
        <v>#REF!</v>
      </c>
      <c r="F255" s="27" t="e">
        <f>F59*#REF!</f>
        <v>#REF!</v>
      </c>
      <c r="G255" s="27" t="e">
        <f>G59*#REF!</f>
        <v>#REF!</v>
      </c>
      <c r="H255" s="27" t="e">
        <f>H59*#REF!</f>
        <v>#REF!</v>
      </c>
      <c r="I255" s="27" t="e">
        <f>I59*#REF!</f>
        <v>#REF!</v>
      </c>
      <c r="J255" s="33"/>
      <c r="L255" t="str">
        <f t="shared" si="7"/>
        <v>Brazil</v>
      </c>
      <c r="M255" s="27"/>
      <c r="N255" s="27"/>
      <c r="O255" s="27"/>
      <c r="P255" s="27" t="e">
        <f>C59*#REF!</f>
        <v>#REF!</v>
      </c>
      <c r="Q255" s="27" t="e">
        <f>D59*#REF!</f>
        <v>#REF!</v>
      </c>
      <c r="R255" s="27" t="e">
        <f>E59*#REF!</f>
        <v>#REF!</v>
      </c>
      <c r="S255" s="27" t="e">
        <f>F59*#REF!</f>
        <v>#REF!</v>
      </c>
      <c r="T255" s="33" t="e">
        <f t="shared" si="8"/>
        <v>#REF!</v>
      </c>
    </row>
    <row r="256" spans="2:20" outlineLevel="1">
      <c r="B256" t="str">
        <f t="shared" si="6"/>
        <v>Burkina Faso</v>
      </c>
      <c r="C256" s="27" t="e">
        <f>C60*#REF!</f>
        <v>#REF!</v>
      </c>
      <c r="D256" s="27" t="e">
        <f>D60*#REF!</f>
        <v>#REF!</v>
      </c>
      <c r="E256" s="27" t="e">
        <f>E60*#REF!</f>
        <v>#REF!</v>
      </c>
      <c r="F256" s="27" t="e">
        <f>F60*#REF!</f>
        <v>#REF!</v>
      </c>
      <c r="G256" s="27" t="e">
        <f>G60*#REF!</f>
        <v>#REF!</v>
      </c>
      <c r="H256" s="27" t="e">
        <f>H60*#REF!</f>
        <v>#REF!</v>
      </c>
      <c r="I256" s="27" t="e">
        <f>I60*#REF!</f>
        <v>#REF!</v>
      </c>
      <c r="J256" s="33"/>
      <c r="L256" t="str">
        <f t="shared" si="7"/>
        <v>Burkina Faso</v>
      </c>
      <c r="M256" s="27"/>
      <c r="N256" s="27"/>
      <c r="O256" s="27"/>
      <c r="P256" s="27" t="e">
        <f>C60*#REF!</f>
        <v>#REF!</v>
      </c>
      <c r="Q256" s="27" t="e">
        <f>D60*#REF!</f>
        <v>#REF!</v>
      </c>
      <c r="R256" s="27" t="e">
        <f>E60*#REF!</f>
        <v>#REF!</v>
      </c>
      <c r="S256" s="27" t="e">
        <f>F60*#REF!</f>
        <v>#REF!</v>
      </c>
      <c r="T256" s="33" t="e">
        <f t="shared" si="8"/>
        <v>#REF!</v>
      </c>
    </row>
    <row r="257" spans="2:20" outlineLevel="1">
      <c r="B257" t="str">
        <f t="shared" si="6"/>
        <v>Burundi</v>
      </c>
      <c r="C257" s="27" t="e">
        <f>C61*#REF!</f>
        <v>#REF!</v>
      </c>
      <c r="D257" s="27" t="e">
        <f>D61*#REF!</f>
        <v>#REF!</v>
      </c>
      <c r="E257" s="27" t="e">
        <f>E61*#REF!</f>
        <v>#REF!</v>
      </c>
      <c r="F257" s="27" t="e">
        <f>F61*#REF!</f>
        <v>#REF!</v>
      </c>
      <c r="G257" s="27" t="e">
        <f>G61*#REF!</f>
        <v>#REF!</v>
      </c>
      <c r="H257" s="27" t="e">
        <f>H61*#REF!</f>
        <v>#REF!</v>
      </c>
      <c r="I257" s="27" t="e">
        <f>I61*#REF!</f>
        <v>#REF!</v>
      </c>
      <c r="J257" s="33"/>
      <c r="L257" t="str">
        <f t="shared" si="7"/>
        <v>Burundi</v>
      </c>
      <c r="M257" s="27"/>
      <c r="N257" s="27"/>
      <c r="O257" s="27"/>
      <c r="P257" s="27" t="e">
        <f>C61*#REF!</f>
        <v>#REF!</v>
      </c>
      <c r="Q257" s="27" t="e">
        <f>D61*#REF!</f>
        <v>#REF!</v>
      </c>
      <c r="R257" s="27" t="e">
        <f>E61*#REF!</f>
        <v>#REF!</v>
      </c>
      <c r="S257" s="27" t="e">
        <f>F61*#REF!</f>
        <v>#REF!</v>
      </c>
      <c r="T257" s="33" t="e">
        <f t="shared" si="8"/>
        <v>#REF!</v>
      </c>
    </row>
    <row r="258" spans="2:20" outlineLevel="1">
      <c r="B258" t="e">
        <f>#REF!</f>
        <v>#REF!</v>
      </c>
      <c r="C258" s="27" t="e">
        <f>#REF!*#REF!</f>
        <v>#REF!</v>
      </c>
      <c r="D258" s="27" t="e">
        <f>#REF!*#REF!</f>
        <v>#REF!</v>
      </c>
      <c r="E258" s="27" t="e">
        <f>#REF!*#REF!</f>
        <v>#REF!</v>
      </c>
      <c r="F258" s="27" t="e">
        <f>#REF!*#REF!</f>
        <v>#REF!</v>
      </c>
      <c r="G258" s="27" t="e">
        <f>#REF!*#REF!</f>
        <v>#REF!</v>
      </c>
      <c r="H258" s="27" t="e">
        <f>#REF!*#REF!</f>
        <v>#REF!</v>
      </c>
      <c r="I258" s="27" t="e">
        <f>#REF!*#REF!</f>
        <v>#REF!</v>
      </c>
      <c r="J258" s="33"/>
      <c r="L258" t="e">
        <f>#REF!</f>
        <v>#REF!</v>
      </c>
      <c r="M258" s="27"/>
      <c r="N258" s="27"/>
      <c r="O258" s="27"/>
      <c r="P258" s="27" t="e">
        <f>#REF!*#REF!</f>
        <v>#REF!</v>
      </c>
      <c r="Q258" s="27" t="e">
        <f>#REF!*#REF!</f>
        <v>#REF!</v>
      </c>
      <c r="R258" s="27" t="e">
        <f>#REF!*#REF!</f>
        <v>#REF!</v>
      </c>
      <c r="S258" s="27" t="e">
        <f>#REF!*#REF!</f>
        <v>#REF!</v>
      </c>
      <c r="T258" s="33" t="e">
        <f t="shared" si="8"/>
        <v>#REF!</v>
      </c>
    </row>
    <row r="259" spans="2:20" outlineLevel="1">
      <c r="B259" t="str">
        <f t="shared" ref="B259:B267" si="9">B12</f>
        <v>Cameroon</v>
      </c>
      <c r="C259" s="27" t="e">
        <f>C62*#REF!</f>
        <v>#REF!</v>
      </c>
      <c r="D259" s="27" t="e">
        <f>D62*#REF!</f>
        <v>#REF!</v>
      </c>
      <c r="E259" s="27" t="e">
        <f>E62*#REF!</f>
        <v>#REF!</v>
      </c>
      <c r="F259" s="27" t="e">
        <f>F62*#REF!</f>
        <v>#REF!</v>
      </c>
      <c r="G259" s="27" t="e">
        <f>G62*#REF!</f>
        <v>#REF!</v>
      </c>
      <c r="H259" s="27" t="e">
        <f>H62*#REF!</f>
        <v>#REF!</v>
      </c>
      <c r="I259" s="27" t="e">
        <f>I62*#REF!</f>
        <v>#REF!</v>
      </c>
      <c r="J259" s="33"/>
      <c r="L259" t="str">
        <f t="shared" ref="L259:L267" si="10">B12</f>
        <v>Cameroon</v>
      </c>
      <c r="M259" s="27"/>
      <c r="N259" s="27"/>
      <c r="O259" s="27"/>
      <c r="P259" s="27" t="e">
        <f>C62*#REF!</f>
        <v>#REF!</v>
      </c>
      <c r="Q259" s="27" t="e">
        <f>D62*#REF!</f>
        <v>#REF!</v>
      </c>
      <c r="R259" s="27" t="e">
        <f>E62*#REF!</f>
        <v>#REF!</v>
      </c>
      <c r="S259" s="27" t="e">
        <f>F62*#REF!</f>
        <v>#REF!</v>
      </c>
      <c r="T259" s="33" t="e">
        <f t="shared" si="8"/>
        <v>#REF!</v>
      </c>
    </row>
    <row r="260" spans="2:20" outlineLevel="1">
      <c r="B260" t="str">
        <f t="shared" si="9"/>
        <v>Chad</v>
      </c>
      <c r="C260" s="27" t="e">
        <f>C63*#REF!</f>
        <v>#REF!</v>
      </c>
      <c r="D260" s="27" t="e">
        <f>D63*#REF!</f>
        <v>#REF!</v>
      </c>
      <c r="E260" s="27" t="e">
        <f>E63*#REF!</f>
        <v>#REF!</v>
      </c>
      <c r="F260" s="27" t="e">
        <f>F63*#REF!</f>
        <v>#REF!</v>
      </c>
      <c r="G260" s="27" t="e">
        <f>G63*#REF!</f>
        <v>#REF!</v>
      </c>
      <c r="H260" s="27" t="e">
        <f>H63*#REF!</f>
        <v>#REF!</v>
      </c>
      <c r="I260" s="27" t="e">
        <f>I63*#REF!</f>
        <v>#REF!</v>
      </c>
      <c r="J260" s="33"/>
      <c r="L260" t="str">
        <f t="shared" si="10"/>
        <v>Chad</v>
      </c>
      <c r="M260" s="27"/>
      <c r="N260" s="27"/>
      <c r="O260" s="27"/>
      <c r="P260" s="27" t="e">
        <f>C63*#REF!</f>
        <v>#REF!</v>
      </c>
      <c r="Q260" s="27" t="e">
        <f>D63*#REF!</f>
        <v>#REF!</v>
      </c>
      <c r="R260" s="27" t="e">
        <f>E63*#REF!</f>
        <v>#REF!</v>
      </c>
      <c r="S260" s="27" t="e">
        <f>F63*#REF!</f>
        <v>#REF!</v>
      </c>
      <c r="T260" s="33" t="e">
        <f t="shared" si="8"/>
        <v>#REF!</v>
      </c>
    </row>
    <row r="261" spans="2:20" outlineLevel="1">
      <c r="B261" t="str">
        <f t="shared" si="9"/>
        <v>Côte d'Ivoire</v>
      </c>
      <c r="C261" s="27" t="e">
        <f>C64*#REF!</f>
        <v>#REF!</v>
      </c>
      <c r="D261" s="27" t="e">
        <f>D64*#REF!</f>
        <v>#REF!</v>
      </c>
      <c r="E261" s="27" t="e">
        <f>E64*#REF!</f>
        <v>#REF!</v>
      </c>
      <c r="F261" s="27" t="e">
        <f>F64*#REF!</f>
        <v>#REF!</v>
      </c>
      <c r="G261" s="27" t="e">
        <f>G64*#REF!</f>
        <v>#REF!</v>
      </c>
      <c r="H261" s="27" t="e">
        <f>H64*#REF!</f>
        <v>#REF!</v>
      </c>
      <c r="I261" s="27" t="e">
        <f>I64*#REF!</f>
        <v>#REF!</v>
      </c>
      <c r="J261" s="33"/>
      <c r="L261" t="str">
        <f t="shared" si="10"/>
        <v>Côte d'Ivoire</v>
      </c>
      <c r="M261" s="27"/>
      <c r="N261" s="27"/>
      <c r="O261" s="27"/>
      <c r="P261" s="27" t="e">
        <f>C64*#REF!</f>
        <v>#REF!</v>
      </c>
      <c r="Q261" s="27" t="e">
        <f>D64*#REF!</f>
        <v>#REF!</v>
      </c>
      <c r="R261" s="27" t="e">
        <f>E64*#REF!</f>
        <v>#REF!</v>
      </c>
      <c r="S261" s="27" t="e">
        <f>F64*#REF!</f>
        <v>#REF!</v>
      </c>
      <c r="T261" s="33" t="e">
        <f t="shared" si="8"/>
        <v>#REF!</v>
      </c>
    </row>
    <row r="262" spans="2:20" outlineLevel="1">
      <c r="B262" t="str">
        <f t="shared" si="9"/>
        <v>Democratic Republic of the Congo</v>
      </c>
      <c r="C262" s="27" t="e">
        <f>C65*#REF!</f>
        <v>#REF!</v>
      </c>
      <c r="D262" s="27" t="e">
        <f>D65*#REF!</f>
        <v>#REF!</v>
      </c>
      <c r="E262" s="27" t="e">
        <f>E65*#REF!</f>
        <v>#REF!</v>
      </c>
      <c r="F262" s="27" t="e">
        <f>F65*#REF!</f>
        <v>#REF!</v>
      </c>
      <c r="G262" s="27" t="e">
        <f>G65*#REF!</f>
        <v>#REF!</v>
      </c>
      <c r="H262" s="27" t="e">
        <f>H65*#REF!</f>
        <v>#REF!</v>
      </c>
      <c r="I262" s="27" t="e">
        <f>I65*#REF!</f>
        <v>#REF!</v>
      </c>
      <c r="J262" s="33"/>
      <c r="L262" t="str">
        <f t="shared" si="10"/>
        <v>Democratic Republic of the Congo</v>
      </c>
      <c r="M262" s="27"/>
      <c r="N262" s="27"/>
      <c r="O262" s="27"/>
      <c r="P262" s="27" t="e">
        <f>C65*#REF!</f>
        <v>#REF!</v>
      </c>
      <c r="Q262" s="27" t="e">
        <f>D65*#REF!</f>
        <v>#REF!</v>
      </c>
      <c r="R262" s="27" t="e">
        <f>E65*#REF!</f>
        <v>#REF!</v>
      </c>
      <c r="S262" s="27" t="e">
        <f>F65*#REF!</f>
        <v>#REF!</v>
      </c>
      <c r="T262" s="33" t="e">
        <f t="shared" si="8"/>
        <v>#REF!</v>
      </c>
    </row>
    <row r="263" spans="2:20" outlineLevel="1">
      <c r="B263" t="str">
        <f t="shared" si="9"/>
        <v>Egypt</v>
      </c>
      <c r="C263" s="27" t="e">
        <f>C66*#REF!</f>
        <v>#REF!</v>
      </c>
      <c r="D263" s="27" t="e">
        <f>D66*#REF!</f>
        <v>#REF!</v>
      </c>
      <c r="E263" s="27" t="e">
        <f>E66*#REF!</f>
        <v>#REF!</v>
      </c>
      <c r="F263" s="27" t="e">
        <f>F66*#REF!</f>
        <v>#REF!</v>
      </c>
      <c r="G263" s="27" t="e">
        <f>G66*#REF!</f>
        <v>#REF!</v>
      </c>
      <c r="H263" s="27" t="e">
        <f>H66*#REF!</f>
        <v>#REF!</v>
      </c>
      <c r="I263" s="27" t="e">
        <f>I66*#REF!</f>
        <v>#REF!</v>
      </c>
      <c r="J263" s="33"/>
      <c r="L263" t="str">
        <f t="shared" si="10"/>
        <v>Egypt</v>
      </c>
      <c r="M263" s="27"/>
      <c r="N263" s="27"/>
      <c r="O263" s="27"/>
      <c r="P263" s="27" t="e">
        <f>C66*#REF!</f>
        <v>#REF!</v>
      </c>
      <c r="Q263" s="27" t="e">
        <f>D66*#REF!</f>
        <v>#REF!</v>
      </c>
      <c r="R263" s="27" t="e">
        <f>E66*#REF!</f>
        <v>#REF!</v>
      </c>
      <c r="S263" s="27" t="e">
        <f>F66*#REF!</f>
        <v>#REF!</v>
      </c>
      <c r="T263" s="33" t="e">
        <f t="shared" si="8"/>
        <v>#REF!</v>
      </c>
    </row>
    <row r="264" spans="2:20" outlineLevel="1">
      <c r="B264" t="str">
        <f t="shared" si="9"/>
        <v>Ethiopia</v>
      </c>
      <c r="C264" s="27" t="e">
        <f>C67*#REF!</f>
        <v>#REF!</v>
      </c>
      <c r="D264" s="27" t="e">
        <f>D67*#REF!</f>
        <v>#REF!</v>
      </c>
      <c r="E264" s="27" t="e">
        <f>E67*#REF!</f>
        <v>#REF!</v>
      </c>
      <c r="F264" s="27" t="e">
        <f>F67*#REF!</f>
        <v>#REF!</v>
      </c>
      <c r="G264" s="27" t="e">
        <f>G67*#REF!</f>
        <v>#REF!</v>
      </c>
      <c r="H264" s="27" t="e">
        <f>H67*#REF!</f>
        <v>#REF!</v>
      </c>
      <c r="I264" s="27" t="e">
        <f>I67*#REF!</f>
        <v>#REF!</v>
      </c>
      <c r="J264" s="33"/>
      <c r="L264" t="str">
        <f t="shared" si="10"/>
        <v>Ethiopia</v>
      </c>
      <c r="M264" s="27"/>
      <c r="N264" s="27"/>
      <c r="O264" s="27"/>
      <c r="P264" s="27" t="e">
        <f>C67*#REF!</f>
        <v>#REF!</v>
      </c>
      <c r="Q264" s="27" t="e">
        <f>D67*#REF!</f>
        <v>#REF!</v>
      </c>
      <c r="R264" s="27" t="e">
        <f>E67*#REF!</f>
        <v>#REF!</v>
      </c>
      <c r="S264" s="27" t="e">
        <f>F67*#REF!</f>
        <v>#REF!</v>
      </c>
      <c r="T264" s="33" t="e">
        <f t="shared" si="8"/>
        <v>#REF!</v>
      </c>
    </row>
    <row r="265" spans="2:20" outlineLevel="1">
      <c r="B265" t="str">
        <f t="shared" si="9"/>
        <v>Ghana</v>
      </c>
      <c r="C265" s="27" t="e">
        <f>C68*#REF!</f>
        <v>#REF!</v>
      </c>
      <c r="D265" s="27" t="e">
        <f>D68*#REF!</f>
        <v>#REF!</v>
      </c>
      <c r="E265" s="27" t="e">
        <f>E68*#REF!</f>
        <v>#REF!</v>
      </c>
      <c r="F265" s="27" t="e">
        <f>F68*#REF!</f>
        <v>#REF!</v>
      </c>
      <c r="G265" s="27" t="e">
        <f>G68*#REF!</f>
        <v>#REF!</v>
      </c>
      <c r="H265" s="27" t="e">
        <f>H68*#REF!</f>
        <v>#REF!</v>
      </c>
      <c r="I265" s="27" t="e">
        <f>I68*#REF!</f>
        <v>#REF!</v>
      </c>
      <c r="J265" s="33"/>
      <c r="L265" t="str">
        <f t="shared" si="10"/>
        <v>Ghana</v>
      </c>
      <c r="M265" s="27"/>
      <c r="N265" s="27"/>
      <c r="O265" s="27"/>
      <c r="P265" s="27" t="e">
        <f>C68*#REF!</f>
        <v>#REF!</v>
      </c>
      <c r="Q265" s="27" t="e">
        <f>D68*#REF!</f>
        <v>#REF!</v>
      </c>
      <c r="R265" s="27" t="e">
        <f>E68*#REF!</f>
        <v>#REF!</v>
      </c>
      <c r="S265" s="27" t="e">
        <f>F68*#REF!</f>
        <v>#REF!</v>
      </c>
      <c r="T265" s="33" t="e">
        <f t="shared" si="8"/>
        <v>#REF!</v>
      </c>
    </row>
    <row r="266" spans="2:20" outlineLevel="1">
      <c r="B266" t="str">
        <f t="shared" si="9"/>
        <v>Guatemala</v>
      </c>
      <c r="C266" s="27" t="e">
        <f>C69*#REF!</f>
        <v>#REF!</v>
      </c>
      <c r="D266" s="27" t="e">
        <f>D69*#REF!</f>
        <v>#REF!</v>
      </c>
      <c r="E266" s="27" t="e">
        <f>E69*#REF!</f>
        <v>#REF!</v>
      </c>
      <c r="F266" s="27" t="e">
        <f>F69*#REF!</f>
        <v>#REF!</v>
      </c>
      <c r="G266" s="27" t="e">
        <f>G69*#REF!</f>
        <v>#REF!</v>
      </c>
      <c r="H266" s="27" t="e">
        <f>H69*#REF!</f>
        <v>#REF!</v>
      </c>
      <c r="I266" s="27" t="e">
        <f>I69*#REF!</f>
        <v>#REF!</v>
      </c>
      <c r="J266" s="33"/>
      <c r="L266" t="str">
        <f t="shared" si="10"/>
        <v>Guatemala</v>
      </c>
      <c r="M266" s="27"/>
      <c r="N266" s="27"/>
      <c r="O266" s="27"/>
      <c r="P266" s="27" t="e">
        <f>C69*#REF!</f>
        <v>#REF!</v>
      </c>
      <c r="Q266" s="27" t="e">
        <f>D69*#REF!</f>
        <v>#REF!</v>
      </c>
      <c r="R266" s="27" t="e">
        <f>E69*#REF!</f>
        <v>#REF!</v>
      </c>
      <c r="S266" s="27" t="e">
        <f>F69*#REF!</f>
        <v>#REF!</v>
      </c>
      <c r="T266" s="33" t="e">
        <f t="shared" si="8"/>
        <v>#REF!</v>
      </c>
    </row>
    <row r="267" spans="2:20" outlineLevel="1">
      <c r="B267" t="str">
        <f t="shared" si="9"/>
        <v>Guinea</v>
      </c>
      <c r="C267" s="27" t="e">
        <f>C70*#REF!</f>
        <v>#REF!</v>
      </c>
      <c r="D267" s="27" t="e">
        <f>D70*#REF!</f>
        <v>#REF!</v>
      </c>
      <c r="E267" s="27" t="e">
        <f>E70*#REF!</f>
        <v>#REF!</v>
      </c>
      <c r="F267" s="27" t="e">
        <f>F70*#REF!</f>
        <v>#REF!</v>
      </c>
      <c r="G267" s="27" t="e">
        <f>G70*#REF!</f>
        <v>#REF!</v>
      </c>
      <c r="H267" s="27" t="e">
        <f>H70*#REF!</f>
        <v>#REF!</v>
      </c>
      <c r="I267" s="27" t="e">
        <f>I70*#REF!</f>
        <v>#REF!</v>
      </c>
      <c r="J267" s="33"/>
      <c r="L267" t="str">
        <f t="shared" si="10"/>
        <v>Guinea</v>
      </c>
      <c r="M267" s="27"/>
      <c r="N267" s="27"/>
      <c r="O267" s="27"/>
      <c r="P267" s="27" t="e">
        <f>C70*#REF!</f>
        <v>#REF!</v>
      </c>
      <c r="Q267" s="27" t="e">
        <f>D70*#REF!</f>
        <v>#REF!</v>
      </c>
      <c r="R267" s="27" t="e">
        <f>E70*#REF!</f>
        <v>#REF!</v>
      </c>
      <c r="S267" s="27" t="e">
        <f>F70*#REF!</f>
        <v>#REF!</v>
      </c>
      <c r="T267" s="33" t="e">
        <f t="shared" si="8"/>
        <v>#REF!</v>
      </c>
    </row>
    <row r="268" spans="2:20" outlineLevel="1">
      <c r="B268" t="e">
        <f>#REF!</f>
        <v>#REF!</v>
      </c>
      <c r="C268" s="27" t="e">
        <f>#REF!*#REF!</f>
        <v>#REF!</v>
      </c>
      <c r="D268" s="27" t="e">
        <f>#REF!*#REF!</f>
        <v>#REF!</v>
      </c>
      <c r="E268" s="27" t="e">
        <f>#REF!*#REF!</f>
        <v>#REF!</v>
      </c>
      <c r="F268" s="27" t="e">
        <f>#REF!*#REF!</f>
        <v>#REF!</v>
      </c>
      <c r="G268" s="27" t="e">
        <f>#REF!*#REF!</f>
        <v>#REF!</v>
      </c>
      <c r="H268" s="27" t="e">
        <f>#REF!*#REF!</f>
        <v>#REF!</v>
      </c>
      <c r="I268" s="27" t="e">
        <f>#REF!*#REF!</f>
        <v>#REF!</v>
      </c>
      <c r="J268" s="33"/>
      <c r="L268" t="e">
        <f>#REF!</f>
        <v>#REF!</v>
      </c>
      <c r="M268" s="27"/>
      <c r="N268" s="27"/>
      <c r="O268" s="27"/>
      <c r="P268" s="27" t="e">
        <f>#REF!*#REF!</f>
        <v>#REF!</v>
      </c>
      <c r="Q268" s="27" t="e">
        <f>#REF!*#REF!</f>
        <v>#REF!</v>
      </c>
      <c r="R268" s="27" t="e">
        <f>#REF!*#REF!</f>
        <v>#REF!</v>
      </c>
      <c r="S268" s="27" t="e">
        <f>#REF!*#REF!</f>
        <v>#REF!</v>
      </c>
      <c r="T268" s="33" t="e">
        <f t="shared" si="8"/>
        <v>#REF!</v>
      </c>
    </row>
    <row r="269" spans="2:20" outlineLevel="1">
      <c r="B269" t="str">
        <f>B21</f>
        <v>India</v>
      </c>
      <c r="C269" s="27" t="e">
        <f>C71*#REF!</f>
        <v>#REF!</v>
      </c>
      <c r="D269" s="27" t="e">
        <f>D71*#REF!</f>
        <v>#REF!</v>
      </c>
      <c r="E269" s="27" t="e">
        <f>E71*#REF!</f>
        <v>#REF!</v>
      </c>
      <c r="F269" s="27" t="e">
        <f>F71*#REF!</f>
        <v>#REF!</v>
      </c>
      <c r="G269" s="27" t="e">
        <f>G71*#REF!</f>
        <v>#REF!</v>
      </c>
      <c r="H269" s="27" t="e">
        <f>H71*#REF!</f>
        <v>#REF!</v>
      </c>
      <c r="I269" s="27" t="e">
        <f>I71*#REF!</f>
        <v>#REF!</v>
      </c>
      <c r="J269" s="33"/>
      <c r="L269" t="str">
        <f>B21</f>
        <v>India</v>
      </c>
      <c r="O269" s="27"/>
      <c r="P269" s="27" t="e">
        <f>C71*#REF!</f>
        <v>#REF!</v>
      </c>
      <c r="Q269" s="27" t="e">
        <f>D71*#REF!</f>
        <v>#REF!</v>
      </c>
      <c r="R269" s="27" t="e">
        <f>E71*#REF!</f>
        <v>#REF!</v>
      </c>
      <c r="S269" s="27" t="e">
        <f>F71*#REF!</f>
        <v>#REF!</v>
      </c>
      <c r="T269" s="33" t="e">
        <f t="shared" si="8"/>
        <v>#REF!</v>
      </c>
    </row>
    <row r="270" spans="2:20" outlineLevel="1">
      <c r="B270" t="str">
        <f>B22</f>
        <v>Indonesia</v>
      </c>
      <c r="C270" s="27" t="e">
        <f>C72*#REF!</f>
        <v>#REF!</v>
      </c>
      <c r="D270" s="27" t="e">
        <f>D72*#REF!</f>
        <v>#REF!</v>
      </c>
      <c r="E270" s="27" t="e">
        <f>E72*#REF!</f>
        <v>#REF!</v>
      </c>
      <c r="F270" s="27" t="e">
        <f>F72*#REF!</f>
        <v>#REF!</v>
      </c>
      <c r="G270" s="27" t="e">
        <f>G72*#REF!</f>
        <v>#REF!</v>
      </c>
      <c r="H270" s="27" t="e">
        <f>H72*#REF!</f>
        <v>#REF!</v>
      </c>
      <c r="I270" s="27" t="e">
        <f>I72*#REF!</f>
        <v>#REF!</v>
      </c>
      <c r="J270" s="33"/>
      <c r="L270" t="str">
        <f>B22</f>
        <v>Indonesia</v>
      </c>
      <c r="O270" s="27"/>
      <c r="P270" s="27" t="e">
        <f>C72*#REF!</f>
        <v>#REF!</v>
      </c>
      <c r="Q270" s="27" t="e">
        <f>D72*#REF!</f>
        <v>#REF!</v>
      </c>
      <c r="R270" s="27" t="e">
        <f>E72*#REF!</f>
        <v>#REF!</v>
      </c>
      <c r="S270" s="27" t="e">
        <f>F72*#REF!</f>
        <v>#REF!</v>
      </c>
      <c r="T270" s="33" t="e">
        <f t="shared" si="8"/>
        <v>#REF!</v>
      </c>
    </row>
    <row r="271" spans="2:20" outlineLevel="1">
      <c r="B271" t="str">
        <f>B23</f>
        <v>Iraq</v>
      </c>
      <c r="C271" s="27" t="e">
        <f>C73*#REF!</f>
        <v>#REF!</v>
      </c>
      <c r="D271" s="27" t="e">
        <f>D73*#REF!</f>
        <v>#REF!</v>
      </c>
      <c r="E271" s="27" t="e">
        <f>E73*#REF!</f>
        <v>#REF!</v>
      </c>
      <c r="F271" s="27" t="e">
        <f>F73*#REF!</f>
        <v>#REF!</v>
      </c>
      <c r="G271" s="27" t="e">
        <f>G73*#REF!</f>
        <v>#REF!</v>
      </c>
      <c r="H271" s="27" t="e">
        <f>H73*#REF!</f>
        <v>#REF!</v>
      </c>
      <c r="I271" s="27" t="e">
        <f>I73*#REF!</f>
        <v>#REF!</v>
      </c>
      <c r="J271" s="33"/>
      <c r="L271" t="str">
        <f>B23</f>
        <v>Iraq</v>
      </c>
      <c r="O271" s="27"/>
      <c r="P271" s="27" t="e">
        <f>C73*#REF!</f>
        <v>#REF!</v>
      </c>
      <c r="Q271" s="27" t="e">
        <f>D73*#REF!</f>
        <v>#REF!</v>
      </c>
      <c r="R271" s="27" t="e">
        <f>E73*#REF!</f>
        <v>#REF!</v>
      </c>
      <c r="S271" s="27" t="e">
        <f>F73*#REF!</f>
        <v>#REF!</v>
      </c>
      <c r="T271" s="33" t="e">
        <f t="shared" si="8"/>
        <v>#REF!</v>
      </c>
    </row>
    <row r="272" spans="2:20" outlineLevel="1">
      <c r="B272" t="e">
        <f>#REF!</f>
        <v>#REF!</v>
      </c>
      <c r="C272" s="27" t="e">
        <f>#REF!*#REF!</f>
        <v>#REF!</v>
      </c>
      <c r="D272" s="27" t="e">
        <f>#REF!*#REF!</f>
        <v>#REF!</v>
      </c>
      <c r="E272" s="27" t="e">
        <f>#REF!*#REF!</f>
        <v>#REF!</v>
      </c>
      <c r="F272" s="27" t="e">
        <f>#REF!*#REF!</f>
        <v>#REF!</v>
      </c>
      <c r="G272" s="27" t="e">
        <f>#REF!*#REF!</f>
        <v>#REF!</v>
      </c>
      <c r="H272" s="27" t="e">
        <f>#REF!*#REF!</f>
        <v>#REF!</v>
      </c>
      <c r="I272" s="27" t="e">
        <f>#REF!*#REF!</f>
        <v>#REF!</v>
      </c>
      <c r="J272" s="33"/>
      <c r="L272" t="e">
        <f>#REF!</f>
        <v>#REF!</v>
      </c>
      <c r="O272" s="27"/>
      <c r="P272" s="27" t="e">
        <f>#REF!*#REF!</f>
        <v>#REF!</v>
      </c>
      <c r="Q272" s="27" t="e">
        <f>#REF!*#REF!</f>
        <v>#REF!</v>
      </c>
      <c r="R272" s="27" t="e">
        <f>#REF!*#REF!</f>
        <v>#REF!</v>
      </c>
      <c r="S272" s="27" t="e">
        <f>#REF!*#REF!</f>
        <v>#REF!</v>
      </c>
      <c r="T272" s="33" t="e">
        <f t="shared" si="8"/>
        <v>#REF!</v>
      </c>
    </row>
    <row r="273" spans="2:20" outlineLevel="1">
      <c r="B273" t="str">
        <f t="shared" ref="B273:B284" si="11">B24</f>
        <v>Kenya</v>
      </c>
      <c r="C273" s="27" t="e">
        <f>C74*#REF!</f>
        <v>#REF!</v>
      </c>
      <c r="D273" s="27" t="e">
        <f>D74*#REF!</f>
        <v>#REF!</v>
      </c>
      <c r="E273" s="27" t="e">
        <f>E74*#REF!</f>
        <v>#REF!</v>
      </c>
      <c r="F273" s="27" t="e">
        <f>F74*#REF!</f>
        <v>#REF!</v>
      </c>
      <c r="G273" s="27" t="e">
        <f>G74*#REF!</f>
        <v>#REF!</v>
      </c>
      <c r="H273" s="27" t="e">
        <f>H74*#REF!</f>
        <v>#REF!</v>
      </c>
      <c r="I273" s="27" t="e">
        <f>I74*#REF!</f>
        <v>#REF!</v>
      </c>
      <c r="J273" s="33"/>
      <c r="L273" t="str">
        <f t="shared" ref="L273:L284" si="12">B24</f>
        <v>Kenya</v>
      </c>
      <c r="O273" s="27"/>
      <c r="P273" s="27" t="e">
        <f>C74*#REF!</f>
        <v>#REF!</v>
      </c>
      <c r="Q273" s="27" t="e">
        <f>D74*#REF!</f>
        <v>#REF!</v>
      </c>
      <c r="R273" s="27" t="e">
        <f>E74*#REF!</f>
        <v>#REF!</v>
      </c>
      <c r="S273" s="27" t="e">
        <f>F74*#REF!</f>
        <v>#REF!</v>
      </c>
      <c r="T273" s="33" t="e">
        <f t="shared" si="8"/>
        <v>#REF!</v>
      </c>
    </row>
    <row r="274" spans="2:20" outlineLevel="1">
      <c r="B274" t="str">
        <f t="shared" si="11"/>
        <v>Madagascar</v>
      </c>
      <c r="C274" s="27" t="e">
        <f>C75*#REF!</f>
        <v>#REF!</v>
      </c>
      <c r="D274" s="27" t="e">
        <f>D75*#REF!</f>
        <v>#REF!</v>
      </c>
      <c r="E274" s="27" t="e">
        <f>E75*#REF!</f>
        <v>#REF!</v>
      </c>
      <c r="F274" s="27" t="e">
        <f>F75*#REF!</f>
        <v>#REF!</v>
      </c>
      <c r="G274" s="27" t="e">
        <f>G75*#REF!</f>
        <v>#REF!</v>
      </c>
      <c r="H274" s="27" t="e">
        <f>H75*#REF!</f>
        <v>#REF!</v>
      </c>
      <c r="I274" s="27" t="e">
        <f>I75*#REF!</f>
        <v>#REF!</v>
      </c>
      <c r="J274" s="33"/>
      <c r="L274" t="str">
        <f t="shared" si="12"/>
        <v>Madagascar</v>
      </c>
      <c r="O274" s="27"/>
      <c r="P274" s="27" t="e">
        <f>C75*#REF!</f>
        <v>#REF!</v>
      </c>
      <c r="Q274" s="27" t="e">
        <f>D75*#REF!</f>
        <v>#REF!</v>
      </c>
      <c r="R274" s="27" t="e">
        <f>E75*#REF!</f>
        <v>#REF!</v>
      </c>
      <c r="S274" s="27" t="e">
        <f>F75*#REF!</f>
        <v>#REF!</v>
      </c>
      <c r="T274" s="33" t="e">
        <f t="shared" si="8"/>
        <v>#REF!</v>
      </c>
    </row>
    <row r="275" spans="2:20" outlineLevel="1">
      <c r="B275" t="str">
        <f t="shared" si="11"/>
        <v>Malawi</v>
      </c>
      <c r="C275" s="27" t="e">
        <f>C76*#REF!</f>
        <v>#REF!</v>
      </c>
      <c r="D275" s="27" t="e">
        <f>D76*#REF!</f>
        <v>#REF!</v>
      </c>
      <c r="E275" s="27" t="e">
        <f>E76*#REF!</f>
        <v>#REF!</v>
      </c>
      <c r="F275" s="27" t="e">
        <f>F76*#REF!</f>
        <v>#REF!</v>
      </c>
      <c r="G275" s="27" t="e">
        <f>G76*#REF!</f>
        <v>#REF!</v>
      </c>
      <c r="H275" s="27" t="e">
        <f>H76*#REF!</f>
        <v>#REF!</v>
      </c>
      <c r="I275" s="27" t="e">
        <f>I76*#REF!</f>
        <v>#REF!</v>
      </c>
      <c r="J275" s="33"/>
      <c r="L275" t="str">
        <f t="shared" si="12"/>
        <v>Malawi</v>
      </c>
      <c r="O275" s="27"/>
      <c r="P275" s="27" t="e">
        <f>C76*#REF!</f>
        <v>#REF!</v>
      </c>
      <c r="Q275" s="27" t="e">
        <f>D76*#REF!</f>
        <v>#REF!</v>
      </c>
      <c r="R275" s="27" t="e">
        <f>E76*#REF!</f>
        <v>#REF!</v>
      </c>
      <c r="S275" s="27" t="e">
        <f>F76*#REF!</f>
        <v>#REF!</v>
      </c>
      <c r="T275" s="33" t="e">
        <f t="shared" si="8"/>
        <v>#REF!</v>
      </c>
    </row>
    <row r="276" spans="2:20" outlineLevel="1">
      <c r="B276" t="str">
        <f t="shared" si="11"/>
        <v>Mali</v>
      </c>
      <c r="C276" s="27" t="e">
        <f>C77*#REF!</f>
        <v>#REF!</v>
      </c>
      <c r="D276" s="27" t="e">
        <f>D77*#REF!</f>
        <v>#REF!</v>
      </c>
      <c r="E276" s="27" t="e">
        <f>E77*#REF!</f>
        <v>#REF!</v>
      </c>
      <c r="F276" s="27" t="e">
        <f>F77*#REF!</f>
        <v>#REF!</v>
      </c>
      <c r="G276" s="27" t="e">
        <f>G77*#REF!</f>
        <v>#REF!</v>
      </c>
      <c r="H276" s="27" t="e">
        <f>H77*#REF!</f>
        <v>#REF!</v>
      </c>
      <c r="I276" s="27" t="e">
        <f>I77*#REF!</f>
        <v>#REF!</v>
      </c>
      <c r="J276" s="33"/>
      <c r="L276" t="str">
        <f t="shared" si="12"/>
        <v>Mali</v>
      </c>
      <c r="O276" s="27"/>
      <c r="P276" s="27" t="e">
        <f>C77*#REF!</f>
        <v>#REF!</v>
      </c>
      <c r="Q276" s="27" t="e">
        <f>D77*#REF!</f>
        <v>#REF!</v>
      </c>
      <c r="R276" s="27" t="e">
        <f>E77*#REF!</f>
        <v>#REF!</v>
      </c>
      <c r="S276" s="27" t="e">
        <f>F77*#REF!</f>
        <v>#REF!</v>
      </c>
      <c r="T276" s="33" t="e">
        <f t="shared" si="8"/>
        <v>#REF!</v>
      </c>
    </row>
    <row r="277" spans="2:20" outlineLevel="1">
      <c r="B277" t="str">
        <f t="shared" si="11"/>
        <v>Mexico</v>
      </c>
      <c r="C277" s="27" t="e">
        <f>C78*#REF!</f>
        <v>#REF!</v>
      </c>
      <c r="D277" s="27" t="e">
        <f>D78*#REF!</f>
        <v>#REF!</v>
      </c>
      <c r="E277" s="27" t="e">
        <f>E78*#REF!</f>
        <v>#REF!</v>
      </c>
      <c r="F277" s="27" t="e">
        <f>F78*#REF!</f>
        <v>#REF!</v>
      </c>
      <c r="G277" s="27" t="e">
        <f>G78*#REF!</f>
        <v>#REF!</v>
      </c>
      <c r="H277" s="27" t="e">
        <f>H78*#REF!</f>
        <v>#REF!</v>
      </c>
      <c r="I277" s="27" t="e">
        <f>I78*#REF!</f>
        <v>#REF!</v>
      </c>
      <c r="J277" s="33"/>
      <c r="L277" t="str">
        <f t="shared" si="12"/>
        <v>Mexico</v>
      </c>
      <c r="O277" s="27"/>
      <c r="P277" s="27" t="e">
        <f>C78*#REF!</f>
        <v>#REF!</v>
      </c>
      <c r="Q277" s="27" t="e">
        <f>D78*#REF!</f>
        <v>#REF!</v>
      </c>
      <c r="R277" s="27" t="e">
        <f>E78*#REF!</f>
        <v>#REF!</v>
      </c>
      <c r="S277" s="27" t="e">
        <f>F78*#REF!</f>
        <v>#REF!</v>
      </c>
      <c r="T277" s="33" t="e">
        <f t="shared" si="8"/>
        <v>#REF!</v>
      </c>
    </row>
    <row r="278" spans="2:20" outlineLevel="1">
      <c r="B278" t="str">
        <f t="shared" si="11"/>
        <v>Mozambique</v>
      </c>
      <c r="C278" s="27" t="e">
        <f>C79*#REF!</f>
        <v>#REF!</v>
      </c>
      <c r="D278" s="27" t="e">
        <f>D79*#REF!</f>
        <v>#REF!</v>
      </c>
      <c r="E278" s="27" t="e">
        <f>E79*#REF!</f>
        <v>#REF!</v>
      </c>
      <c r="F278" s="27" t="e">
        <f>F79*#REF!</f>
        <v>#REF!</v>
      </c>
      <c r="G278" s="27" t="e">
        <f>G79*#REF!</f>
        <v>#REF!</v>
      </c>
      <c r="H278" s="27" t="e">
        <f>H79*#REF!</f>
        <v>#REF!</v>
      </c>
      <c r="I278" s="27" t="e">
        <f>I79*#REF!</f>
        <v>#REF!</v>
      </c>
      <c r="J278" s="33"/>
      <c r="L278" t="str">
        <f t="shared" si="12"/>
        <v>Mozambique</v>
      </c>
      <c r="O278" s="27"/>
      <c r="P278" s="27" t="e">
        <f>C79*#REF!</f>
        <v>#REF!</v>
      </c>
      <c r="Q278" s="27" t="e">
        <f>D79*#REF!</f>
        <v>#REF!</v>
      </c>
      <c r="R278" s="27" t="e">
        <f>E79*#REF!</f>
        <v>#REF!</v>
      </c>
      <c r="S278" s="27" t="e">
        <f>F79*#REF!</f>
        <v>#REF!</v>
      </c>
      <c r="T278" s="33" t="e">
        <f t="shared" si="8"/>
        <v>#REF!</v>
      </c>
    </row>
    <row r="279" spans="2:20" outlineLevel="1">
      <c r="B279" t="str">
        <f t="shared" si="11"/>
        <v>Myanmar</v>
      </c>
      <c r="C279" s="27" t="e">
        <f>C80*#REF!</f>
        <v>#REF!</v>
      </c>
      <c r="D279" s="27" t="e">
        <f>D80*#REF!</f>
        <v>#REF!</v>
      </c>
      <c r="E279" s="27" t="e">
        <f>E80*#REF!</f>
        <v>#REF!</v>
      </c>
      <c r="F279" s="27" t="e">
        <f>F80*#REF!</f>
        <v>#REF!</v>
      </c>
      <c r="G279" s="27" t="e">
        <f>G80*#REF!</f>
        <v>#REF!</v>
      </c>
      <c r="H279" s="27" t="e">
        <f>H80*#REF!</f>
        <v>#REF!</v>
      </c>
      <c r="I279" s="27" t="e">
        <f>I80*#REF!</f>
        <v>#REF!</v>
      </c>
      <c r="J279" s="33"/>
      <c r="L279" t="str">
        <f t="shared" si="12"/>
        <v>Myanmar</v>
      </c>
      <c r="O279" s="27"/>
      <c r="P279" s="27" t="e">
        <f>C80*#REF!</f>
        <v>#REF!</v>
      </c>
      <c r="Q279" s="27" t="e">
        <f>D80*#REF!</f>
        <v>#REF!</v>
      </c>
      <c r="R279" s="27" t="e">
        <f>E80*#REF!</f>
        <v>#REF!</v>
      </c>
      <c r="S279" s="27" t="e">
        <f>F80*#REF!</f>
        <v>#REF!</v>
      </c>
      <c r="T279" s="33" t="e">
        <f t="shared" si="8"/>
        <v>#REF!</v>
      </c>
    </row>
    <row r="280" spans="2:20" outlineLevel="1">
      <c r="B280" t="str">
        <f t="shared" si="11"/>
        <v>Nepal</v>
      </c>
      <c r="C280" s="27" t="e">
        <f>C81*#REF!</f>
        <v>#REF!</v>
      </c>
      <c r="D280" s="27" t="e">
        <f>D81*#REF!</f>
        <v>#REF!</v>
      </c>
      <c r="E280" s="27" t="e">
        <f>E81*#REF!</f>
        <v>#REF!</v>
      </c>
      <c r="F280" s="27" t="e">
        <f>F81*#REF!</f>
        <v>#REF!</v>
      </c>
      <c r="G280" s="27" t="e">
        <f>G81*#REF!</f>
        <v>#REF!</v>
      </c>
      <c r="H280" s="27" t="e">
        <f>H81*#REF!</f>
        <v>#REF!</v>
      </c>
      <c r="I280" s="27" t="e">
        <f>I81*#REF!</f>
        <v>#REF!</v>
      </c>
      <c r="J280" s="33"/>
      <c r="L280" t="str">
        <f t="shared" si="12"/>
        <v>Nepal</v>
      </c>
      <c r="O280" s="27"/>
      <c r="P280" s="27" t="e">
        <f>C81*#REF!</f>
        <v>#REF!</v>
      </c>
      <c r="Q280" s="27" t="e">
        <f>D81*#REF!</f>
        <v>#REF!</v>
      </c>
      <c r="R280" s="27" t="e">
        <f>E81*#REF!</f>
        <v>#REF!</v>
      </c>
      <c r="S280" s="27" t="e">
        <f>F81*#REF!</f>
        <v>#REF!</v>
      </c>
      <c r="T280" s="33" t="e">
        <f t="shared" si="8"/>
        <v>#REF!</v>
      </c>
    </row>
    <row r="281" spans="2:20" outlineLevel="1">
      <c r="B281" t="str">
        <f t="shared" si="11"/>
        <v>Niger</v>
      </c>
      <c r="C281" s="27" t="e">
        <f>C82*#REF!</f>
        <v>#REF!</v>
      </c>
      <c r="D281" s="27" t="e">
        <f>D82*#REF!</f>
        <v>#REF!</v>
      </c>
      <c r="E281" s="27" t="e">
        <f>E82*#REF!</f>
        <v>#REF!</v>
      </c>
      <c r="F281" s="27" t="e">
        <f>F82*#REF!</f>
        <v>#REF!</v>
      </c>
      <c r="G281" s="27" t="e">
        <f>G82*#REF!</f>
        <v>#REF!</v>
      </c>
      <c r="H281" s="27" t="e">
        <f>H82*#REF!</f>
        <v>#REF!</v>
      </c>
      <c r="I281" s="27" t="e">
        <f>I82*#REF!</f>
        <v>#REF!</v>
      </c>
      <c r="J281" s="33"/>
      <c r="L281" t="str">
        <f t="shared" si="12"/>
        <v>Niger</v>
      </c>
      <c r="O281" s="27"/>
      <c r="P281" s="27" t="e">
        <f>C82*#REF!</f>
        <v>#REF!</v>
      </c>
      <c r="Q281" s="27" t="e">
        <f>D82*#REF!</f>
        <v>#REF!</v>
      </c>
      <c r="R281" s="27" t="e">
        <f>E82*#REF!</f>
        <v>#REF!</v>
      </c>
      <c r="S281" s="27" t="e">
        <f>F82*#REF!</f>
        <v>#REF!</v>
      </c>
      <c r="T281" s="33" t="e">
        <f t="shared" si="8"/>
        <v>#REF!</v>
      </c>
    </row>
    <row r="282" spans="2:20" outlineLevel="1">
      <c r="B282" t="str">
        <f t="shared" si="11"/>
        <v>Nigeria</v>
      </c>
      <c r="C282" s="27" t="e">
        <f>C83*#REF!</f>
        <v>#REF!</v>
      </c>
      <c r="D282" s="27" t="e">
        <f>D83*#REF!</f>
        <v>#REF!</v>
      </c>
      <c r="E282" s="27" t="e">
        <f>E83*#REF!</f>
        <v>#REF!</v>
      </c>
      <c r="F282" s="27" t="e">
        <f>F83*#REF!</f>
        <v>#REF!</v>
      </c>
      <c r="G282" s="27" t="e">
        <f>G83*#REF!</f>
        <v>#REF!</v>
      </c>
      <c r="H282" s="27" t="e">
        <f>H83*#REF!</f>
        <v>#REF!</v>
      </c>
      <c r="I282" s="27" t="e">
        <f>I83*#REF!</f>
        <v>#REF!</v>
      </c>
      <c r="J282" s="33"/>
      <c r="L282" t="str">
        <f t="shared" si="12"/>
        <v>Nigeria</v>
      </c>
      <c r="O282" s="27"/>
      <c r="P282" s="27" t="e">
        <f>C83*#REF!</f>
        <v>#REF!</v>
      </c>
      <c r="Q282" s="27" t="e">
        <f>D83*#REF!</f>
        <v>#REF!</v>
      </c>
      <c r="R282" s="27" t="e">
        <f>E83*#REF!</f>
        <v>#REF!</v>
      </c>
      <c r="S282" s="27" t="e">
        <f>F83*#REF!</f>
        <v>#REF!</v>
      </c>
      <c r="T282" s="33" t="e">
        <f t="shared" si="8"/>
        <v>#REF!</v>
      </c>
    </row>
    <row r="283" spans="2:20" outlineLevel="1">
      <c r="B283" t="str">
        <f t="shared" si="11"/>
        <v>Pakistan</v>
      </c>
      <c r="C283" s="27" t="e">
        <f>C84*#REF!</f>
        <v>#REF!</v>
      </c>
      <c r="D283" s="27" t="e">
        <f>D84*#REF!</f>
        <v>#REF!</v>
      </c>
      <c r="E283" s="27" t="e">
        <f>E84*#REF!</f>
        <v>#REF!</v>
      </c>
      <c r="F283" s="27" t="e">
        <f>F84*#REF!</f>
        <v>#REF!</v>
      </c>
      <c r="G283" s="27" t="e">
        <f>G84*#REF!</f>
        <v>#REF!</v>
      </c>
      <c r="H283" s="27" t="e">
        <f>H84*#REF!</f>
        <v>#REF!</v>
      </c>
      <c r="I283" s="27" t="e">
        <f>I84*#REF!</f>
        <v>#REF!</v>
      </c>
      <c r="J283" s="33"/>
      <c r="L283" t="str">
        <f t="shared" si="12"/>
        <v>Pakistan</v>
      </c>
      <c r="O283" s="27"/>
      <c r="P283" s="27" t="e">
        <f>C84*#REF!</f>
        <v>#REF!</v>
      </c>
      <c r="Q283" s="27" t="e">
        <f>D84*#REF!</f>
        <v>#REF!</v>
      </c>
      <c r="R283" s="27" t="e">
        <f>E84*#REF!</f>
        <v>#REF!</v>
      </c>
      <c r="S283" s="27" t="e">
        <f>F84*#REF!</f>
        <v>#REF!</v>
      </c>
      <c r="T283" s="33" t="e">
        <f t="shared" si="8"/>
        <v>#REF!</v>
      </c>
    </row>
    <row r="284" spans="2:20" outlineLevel="1">
      <c r="B284" t="str">
        <f t="shared" si="11"/>
        <v>Papua New Guinea</v>
      </c>
      <c r="C284" s="27" t="e">
        <f>C85*#REF!</f>
        <v>#REF!</v>
      </c>
      <c r="D284" s="27" t="e">
        <f>D85*#REF!</f>
        <v>#REF!</v>
      </c>
      <c r="E284" s="27" t="e">
        <f>E85*#REF!</f>
        <v>#REF!</v>
      </c>
      <c r="F284" s="27" t="e">
        <f>F85*#REF!</f>
        <v>#REF!</v>
      </c>
      <c r="G284" s="27" t="e">
        <f>G85*#REF!</f>
        <v>#REF!</v>
      </c>
      <c r="H284" s="27" t="e">
        <f>H85*#REF!</f>
        <v>#REF!</v>
      </c>
      <c r="I284" s="27" t="e">
        <f>I85*#REF!</f>
        <v>#REF!</v>
      </c>
      <c r="J284" s="33"/>
      <c r="L284" t="str">
        <f t="shared" si="12"/>
        <v>Papua New Guinea</v>
      </c>
      <c r="O284" s="27"/>
      <c r="P284" s="27" t="e">
        <f>C85*#REF!</f>
        <v>#REF!</v>
      </c>
      <c r="Q284" s="27" t="e">
        <f>D85*#REF!</f>
        <v>#REF!</v>
      </c>
      <c r="R284" s="27" t="e">
        <f>E85*#REF!</f>
        <v>#REF!</v>
      </c>
      <c r="S284" s="27" t="e">
        <f>F85*#REF!</f>
        <v>#REF!</v>
      </c>
      <c r="T284" s="33" t="e">
        <f t="shared" si="8"/>
        <v>#REF!</v>
      </c>
    </row>
    <row r="285" spans="2:20" outlineLevel="1">
      <c r="B285" t="e">
        <f>#REF!</f>
        <v>#REF!</v>
      </c>
      <c r="C285" s="27" t="e">
        <f>#REF!*#REF!</f>
        <v>#REF!</v>
      </c>
      <c r="D285" s="27" t="e">
        <f>#REF!*#REF!</f>
        <v>#REF!</v>
      </c>
      <c r="E285" s="27" t="e">
        <f>#REF!*#REF!</f>
        <v>#REF!</v>
      </c>
      <c r="F285" s="27" t="e">
        <f>#REF!*#REF!</f>
        <v>#REF!</v>
      </c>
      <c r="G285" s="27" t="e">
        <f>#REF!*#REF!</f>
        <v>#REF!</v>
      </c>
      <c r="H285" s="27" t="e">
        <f>#REF!*#REF!</f>
        <v>#REF!</v>
      </c>
      <c r="I285" s="27" t="e">
        <f>#REF!*#REF!</f>
        <v>#REF!</v>
      </c>
      <c r="J285" s="33"/>
      <c r="L285" t="e">
        <f>#REF!</f>
        <v>#REF!</v>
      </c>
      <c r="O285" s="27"/>
      <c r="P285" s="27" t="e">
        <f>#REF!*#REF!</f>
        <v>#REF!</v>
      </c>
      <c r="Q285" s="27" t="e">
        <f>#REF!*#REF!</f>
        <v>#REF!</v>
      </c>
      <c r="R285" s="27" t="e">
        <f>#REF!*#REF!</f>
        <v>#REF!</v>
      </c>
      <c r="S285" s="27" t="e">
        <f>#REF!*#REF!</f>
        <v>#REF!</v>
      </c>
      <c r="T285" s="33" t="e">
        <f t="shared" si="8"/>
        <v>#REF!</v>
      </c>
    </row>
    <row r="286" spans="2:20" outlineLevel="1">
      <c r="B286" t="str">
        <f>B36</f>
        <v>Philippines</v>
      </c>
      <c r="C286" s="27" t="e">
        <f>C86*#REF!</f>
        <v>#REF!</v>
      </c>
      <c r="D286" s="27" t="e">
        <f>D86*#REF!</f>
        <v>#REF!</v>
      </c>
      <c r="E286" s="27" t="e">
        <f>E86*#REF!</f>
        <v>#REF!</v>
      </c>
      <c r="F286" s="27" t="e">
        <f>F86*#REF!</f>
        <v>#REF!</v>
      </c>
      <c r="G286" s="27" t="e">
        <f>G86*#REF!</f>
        <v>#REF!</v>
      </c>
      <c r="H286" s="27" t="e">
        <f>H86*#REF!</f>
        <v>#REF!</v>
      </c>
      <c r="I286" s="27" t="e">
        <f>I86*#REF!</f>
        <v>#REF!</v>
      </c>
      <c r="J286" s="33"/>
      <c r="L286" t="str">
        <f>B36</f>
        <v>Philippines</v>
      </c>
      <c r="O286" s="27"/>
      <c r="P286" s="27" t="e">
        <f>C86*#REF!</f>
        <v>#REF!</v>
      </c>
      <c r="Q286" s="27" t="e">
        <f>D86*#REF!</f>
        <v>#REF!</v>
      </c>
      <c r="R286" s="27" t="e">
        <f>E86*#REF!</f>
        <v>#REF!</v>
      </c>
      <c r="S286" s="27" t="e">
        <f>F86*#REF!</f>
        <v>#REF!</v>
      </c>
      <c r="T286" s="33" t="e">
        <f t="shared" si="8"/>
        <v>#REF!</v>
      </c>
    </row>
    <row r="287" spans="2:20" outlineLevel="1">
      <c r="B287" t="str">
        <f>B37</f>
        <v>Rwanda</v>
      </c>
      <c r="C287" s="27" t="e">
        <f>C87*#REF!</f>
        <v>#REF!</v>
      </c>
      <c r="D287" s="27" t="e">
        <f>D87*#REF!</f>
        <v>#REF!</v>
      </c>
      <c r="E287" s="27" t="e">
        <f>E87*#REF!</f>
        <v>#REF!</v>
      </c>
      <c r="F287" s="27" t="e">
        <f>F87*#REF!</f>
        <v>#REF!</v>
      </c>
      <c r="G287" s="27" t="e">
        <f>G87*#REF!</f>
        <v>#REF!</v>
      </c>
      <c r="H287" s="27" t="e">
        <f>H87*#REF!</f>
        <v>#REF!</v>
      </c>
      <c r="I287" s="27" t="e">
        <f>I87*#REF!</f>
        <v>#REF!</v>
      </c>
      <c r="J287" s="33"/>
      <c r="L287" t="str">
        <f>B37</f>
        <v>Rwanda</v>
      </c>
      <c r="O287" s="27"/>
      <c r="P287" s="27" t="e">
        <f>C87*#REF!</f>
        <v>#REF!</v>
      </c>
      <c r="Q287" s="27" t="e">
        <f>D87*#REF!</f>
        <v>#REF!</v>
      </c>
      <c r="R287" s="27" t="e">
        <f>E87*#REF!</f>
        <v>#REF!</v>
      </c>
      <c r="S287" s="27" t="e">
        <f>F87*#REF!</f>
        <v>#REF!</v>
      </c>
      <c r="T287" s="33" t="e">
        <f t="shared" si="8"/>
        <v>#REF!</v>
      </c>
    </row>
    <row r="288" spans="2:20" outlineLevel="1">
      <c r="B288" t="str">
        <f>B38</f>
        <v>Senegal</v>
      </c>
      <c r="C288" s="27" t="e">
        <f>C88*#REF!</f>
        <v>#REF!</v>
      </c>
      <c r="D288" s="27" t="e">
        <f>D88*#REF!</f>
        <v>#REF!</v>
      </c>
      <c r="E288" s="27" t="e">
        <f>E88*#REF!</f>
        <v>#REF!</v>
      </c>
      <c r="F288" s="27" t="e">
        <f>F88*#REF!</f>
        <v>#REF!</v>
      </c>
      <c r="G288" s="27" t="e">
        <f>G88*#REF!</f>
        <v>#REF!</v>
      </c>
      <c r="H288" s="27" t="e">
        <f>H88*#REF!</f>
        <v>#REF!</v>
      </c>
      <c r="I288" s="27" t="e">
        <f>I88*#REF!</f>
        <v>#REF!</v>
      </c>
      <c r="J288" s="33"/>
      <c r="L288" t="str">
        <f>B38</f>
        <v>Senegal</v>
      </c>
      <c r="O288" s="27"/>
      <c r="P288" s="27" t="e">
        <f>C88*#REF!</f>
        <v>#REF!</v>
      </c>
      <c r="Q288" s="27" t="e">
        <f>D88*#REF!</f>
        <v>#REF!</v>
      </c>
      <c r="R288" s="27" t="e">
        <f>E88*#REF!</f>
        <v>#REF!</v>
      </c>
      <c r="S288" s="27" t="e">
        <f>F88*#REF!</f>
        <v>#REF!</v>
      </c>
      <c r="T288" s="33" t="e">
        <f t="shared" si="8"/>
        <v>#REF!</v>
      </c>
    </row>
    <row r="289" spans="2:21" outlineLevel="1">
      <c r="B289" t="str">
        <f>B39</f>
        <v>Somalia</v>
      </c>
      <c r="C289" s="27" t="e">
        <f>C89*#REF!</f>
        <v>#REF!</v>
      </c>
      <c r="D289" s="27" t="e">
        <f>D89*#REF!</f>
        <v>#REF!</v>
      </c>
      <c r="E289" s="27" t="e">
        <f>E89*#REF!</f>
        <v>#REF!</v>
      </c>
      <c r="F289" s="27" t="e">
        <f>F89*#REF!</f>
        <v>#REF!</v>
      </c>
      <c r="G289" s="27" t="e">
        <f>G89*#REF!</f>
        <v>#REF!</v>
      </c>
      <c r="H289" s="27" t="e">
        <f>H89*#REF!</f>
        <v>#REF!</v>
      </c>
      <c r="I289" s="27" t="e">
        <f>I89*#REF!</f>
        <v>#REF!</v>
      </c>
      <c r="J289" s="33"/>
      <c r="L289" t="str">
        <f>B39</f>
        <v>Somalia</v>
      </c>
      <c r="O289" s="27"/>
      <c r="P289" s="27" t="e">
        <f>C89*#REF!</f>
        <v>#REF!</v>
      </c>
      <c r="Q289" s="27" t="e">
        <f>D89*#REF!</f>
        <v>#REF!</v>
      </c>
      <c r="R289" s="27" t="e">
        <f>E89*#REF!</f>
        <v>#REF!</v>
      </c>
      <c r="S289" s="27" t="e">
        <f>F89*#REF!</f>
        <v>#REF!</v>
      </c>
      <c r="T289" s="33" t="e">
        <f t="shared" si="8"/>
        <v>#REF!</v>
      </c>
    </row>
    <row r="290" spans="2:21" outlineLevel="1">
      <c r="B290" t="e">
        <f>#REF!</f>
        <v>#REF!</v>
      </c>
      <c r="C290" s="27" t="e">
        <f>#REF!*#REF!</f>
        <v>#REF!</v>
      </c>
      <c r="D290" s="27" t="e">
        <f>#REF!*#REF!</f>
        <v>#REF!</v>
      </c>
      <c r="E290" s="27" t="e">
        <f>#REF!*#REF!</f>
        <v>#REF!</v>
      </c>
      <c r="F290" s="27" t="e">
        <f>#REF!*#REF!</f>
        <v>#REF!</v>
      </c>
      <c r="G290" s="27" t="e">
        <f>#REF!*#REF!</f>
        <v>#REF!</v>
      </c>
      <c r="H290" s="27" t="e">
        <f>#REF!*#REF!</f>
        <v>#REF!</v>
      </c>
      <c r="I290" s="27" t="e">
        <f>#REF!*#REF!</f>
        <v>#REF!</v>
      </c>
      <c r="J290" s="33"/>
      <c r="L290" t="e">
        <f>#REF!</f>
        <v>#REF!</v>
      </c>
      <c r="O290" s="27"/>
      <c r="P290" s="27" t="e">
        <f>#REF!*#REF!</f>
        <v>#REF!</v>
      </c>
      <c r="Q290" s="27" t="e">
        <f>#REF!*#REF!</f>
        <v>#REF!</v>
      </c>
      <c r="R290" s="27" t="e">
        <f>#REF!*#REF!</f>
        <v>#REF!</v>
      </c>
      <c r="S290" s="27" t="e">
        <f>#REF!*#REF!</f>
        <v>#REF!</v>
      </c>
      <c r="T290" s="33" t="e">
        <f t="shared" si="8"/>
        <v>#REF!</v>
      </c>
    </row>
    <row r="291" spans="2:21" outlineLevel="1">
      <c r="B291" t="str">
        <f>B40</f>
        <v>South Africa</v>
      </c>
      <c r="C291" s="27" t="e">
        <f>C90*#REF!</f>
        <v>#REF!</v>
      </c>
      <c r="D291" s="27" t="e">
        <f>D90*#REF!</f>
        <v>#REF!</v>
      </c>
      <c r="E291" s="27" t="e">
        <f>E90*#REF!</f>
        <v>#REF!</v>
      </c>
      <c r="F291" s="27" t="e">
        <f>F90*#REF!</f>
        <v>#REF!</v>
      </c>
      <c r="G291" s="27" t="e">
        <f>G90*#REF!</f>
        <v>#REF!</v>
      </c>
      <c r="H291" s="27" t="e">
        <f>H90*#REF!</f>
        <v>#REF!</v>
      </c>
      <c r="I291" s="27" t="e">
        <f>I90*#REF!</f>
        <v>#REF!</v>
      </c>
      <c r="J291" s="33"/>
      <c r="L291" t="str">
        <f>B40</f>
        <v>South Africa</v>
      </c>
      <c r="O291" s="27"/>
      <c r="P291" s="27" t="e">
        <f>C90*#REF!</f>
        <v>#REF!</v>
      </c>
      <c r="Q291" s="27" t="e">
        <f>D90*#REF!</f>
        <v>#REF!</v>
      </c>
      <c r="R291" s="27" t="e">
        <f>E90*#REF!</f>
        <v>#REF!</v>
      </c>
      <c r="S291" s="27" t="e">
        <f>F90*#REF!</f>
        <v>#REF!</v>
      </c>
      <c r="T291" s="33" t="e">
        <f t="shared" si="8"/>
        <v>#REF!</v>
      </c>
    </row>
    <row r="292" spans="2:21" outlineLevel="1">
      <c r="B292" t="str">
        <f>B41</f>
        <v>South Sudan</v>
      </c>
      <c r="C292" s="27" t="e">
        <f>C91*#REF!</f>
        <v>#REF!</v>
      </c>
      <c r="D292" s="27" t="e">
        <f>D91*#REF!</f>
        <v>#REF!</v>
      </c>
      <c r="E292" s="27" t="e">
        <f>E91*#REF!</f>
        <v>#REF!</v>
      </c>
      <c r="F292" s="27" t="e">
        <f>F91*#REF!</f>
        <v>#REF!</v>
      </c>
      <c r="G292" s="27" t="e">
        <f>G91*#REF!</f>
        <v>#REF!</v>
      </c>
      <c r="H292" s="27" t="e">
        <f>H91*#REF!</f>
        <v>#REF!</v>
      </c>
      <c r="I292" s="27" t="e">
        <f>I91*#REF!</f>
        <v>#REF!</v>
      </c>
      <c r="J292" s="33"/>
      <c r="L292" t="str">
        <f>B41</f>
        <v>South Sudan</v>
      </c>
      <c r="O292" s="27"/>
      <c r="P292" s="27" t="e">
        <f>C91*#REF!</f>
        <v>#REF!</v>
      </c>
      <c r="Q292" s="27" t="e">
        <f>D91*#REF!</f>
        <v>#REF!</v>
      </c>
      <c r="R292" s="27" t="e">
        <f>E91*#REF!</f>
        <v>#REF!</v>
      </c>
      <c r="S292" s="27" t="e">
        <f>F91*#REF!</f>
        <v>#REF!</v>
      </c>
      <c r="T292" s="33" t="e">
        <f t="shared" si="8"/>
        <v>#REF!</v>
      </c>
    </row>
    <row r="293" spans="2:21" outlineLevel="1">
      <c r="B293" t="str">
        <f>B42</f>
        <v>Sudan</v>
      </c>
      <c r="C293" s="27" t="e">
        <f>C92*#REF!</f>
        <v>#REF!</v>
      </c>
      <c r="D293" s="27" t="e">
        <f>D92*#REF!</f>
        <v>#REF!</v>
      </c>
      <c r="E293" s="27" t="e">
        <f>E92*#REF!</f>
        <v>#REF!</v>
      </c>
      <c r="F293" s="27" t="e">
        <f>F92*#REF!</f>
        <v>#REF!</v>
      </c>
      <c r="G293" s="27" t="e">
        <f>G92*#REF!</f>
        <v>#REF!</v>
      </c>
      <c r="H293" s="27" t="e">
        <f>H92*#REF!</f>
        <v>#REF!</v>
      </c>
      <c r="I293" s="27" t="e">
        <f>I92*#REF!</f>
        <v>#REF!</v>
      </c>
      <c r="J293" s="33"/>
      <c r="L293" t="str">
        <f>B42</f>
        <v>Sudan</v>
      </c>
      <c r="O293" s="27"/>
      <c r="P293" s="27" t="e">
        <f>C92*#REF!</f>
        <v>#REF!</v>
      </c>
      <c r="Q293" s="27" t="e">
        <f>D92*#REF!</f>
        <v>#REF!</v>
      </c>
      <c r="R293" s="27" t="e">
        <f>E92*#REF!</f>
        <v>#REF!</v>
      </c>
      <c r="S293" s="27" t="e">
        <f>F92*#REF!</f>
        <v>#REF!</v>
      </c>
      <c r="T293" s="33" t="e">
        <f t="shared" si="8"/>
        <v>#REF!</v>
      </c>
    </row>
    <row r="294" spans="2:21" outlineLevel="1">
      <c r="B294" t="str">
        <f>B43</f>
        <v>Uganda</v>
      </c>
      <c r="C294" s="27" t="e">
        <f>C93*#REF!</f>
        <v>#REF!</v>
      </c>
      <c r="D294" s="27" t="e">
        <f>D93*#REF!</f>
        <v>#REF!</v>
      </c>
      <c r="E294" s="27" t="e">
        <f>E93*#REF!</f>
        <v>#REF!</v>
      </c>
      <c r="F294" s="27" t="e">
        <f>F93*#REF!</f>
        <v>#REF!</v>
      </c>
      <c r="G294" s="27" t="e">
        <f>G93*#REF!</f>
        <v>#REF!</v>
      </c>
      <c r="H294" s="27" t="e">
        <f>H93*#REF!</f>
        <v>#REF!</v>
      </c>
      <c r="I294" s="27" t="e">
        <f>I93*#REF!</f>
        <v>#REF!</v>
      </c>
      <c r="J294" s="33"/>
      <c r="L294" t="str">
        <f>B43</f>
        <v>Uganda</v>
      </c>
      <c r="O294" s="27"/>
      <c r="P294" s="27" t="e">
        <f>C93*#REF!</f>
        <v>#REF!</v>
      </c>
      <c r="Q294" s="27" t="e">
        <f>D93*#REF!</f>
        <v>#REF!</v>
      </c>
      <c r="R294" s="27" t="e">
        <f>E93*#REF!</f>
        <v>#REF!</v>
      </c>
      <c r="S294" s="27" t="e">
        <f>F93*#REF!</f>
        <v>#REF!</v>
      </c>
      <c r="T294" s="33" t="e">
        <f t="shared" si="8"/>
        <v>#REF!</v>
      </c>
    </row>
    <row r="295" spans="2:21" outlineLevel="1">
      <c r="B295" t="str">
        <f>B44</f>
        <v>United Republic of Tanzania</v>
      </c>
      <c r="C295" s="27" t="e">
        <f>C94*#REF!</f>
        <v>#REF!</v>
      </c>
      <c r="D295" s="27" t="e">
        <f>D94*#REF!</f>
        <v>#REF!</v>
      </c>
      <c r="E295" s="27" t="e">
        <f>E94*#REF!</f>
        <v>#REF!</v>
      </c>
      <c r="F295" s="27" t="e">
        <f>F94*#REF!</f>
        <v>#REF!</v>
      </c>
      <c r="G295" s="27" t="e">
        <f>G94*#REF!</f>
        <v>#REF!</v>
      </c>
      <c r="H295" s="27" t="e">
        <f>H94*#REF!</f>
        <v>#REF!</v>
      </c>
      <c r="I295" s="27" t="e">
        <f>I94*#REF!</f>
        <v>#REF!</v>
      </c>
      <c r="J295" s="33"/>
      <c r="L295" t="str">
        <f>B44</f>
        <v>United Republic of Tanzania</v>
      </c>
      <c r="O295" s="27"/>
      <c r="P295" s="27" t="e">
        <f>C94*#REF!</f>
        <v>#REF!</v>
      </c>
      <c r="Q295" s="27" t="e">
        <f>D94*#REF!</f>
        <v>#REF!</v>
      </c>
      <c r="R295" s="27" t="e">
        <f>E94*#REF!</f>
        <v>#REF!</v>
      </c>
      <c r="S295" s="27" t="e">
        <f>F94*#REF!</f>
        <v>#REF!</v>
      </c>
      <c r="T295" s="33" t="e">
        <f t="shared" si="8"/>
        <v>#REF!</v>
      </c>
    </row>
    <row r="296" spans="2:21" outlineLevel="1">
      <c r="B296" s="20" t="e">
        <f>#REF!</f>
        <v>#REF!</v>
      </c>
      <c r="C296" s="29" t="e">
        <f>#REF!*#REF!</f>
        <v>#REF!</v>
      </c>
      <c r="D296" s="29" t="e">
        <f>#REF!*#REF!</f>
        <v>#REF!</v>
      </c>
      <c r="E296" s="29" t="e">
        <f>#REF!*#REF!</f>
        <v>#REF!</v>
      </c>
      <c r="F296" s="29" t="e">
        <f>#REF!*#REF!</f>
        <v>#REF!</v>
      </c>
      <c r="G296" s="29" t="e">
        <f>#REF!*#REF!</f>
        <v>#REF!</v>
      </c>
      <c r="H296" s="29" t="e">
        <f>#REF!*#REF!</f>
        <v>#REF!</v>
      </c>
      <c r="I296" s="29" t="e">
        <f>#REF!*#REF!</f>
        <v>#REF!</v>
      </c>
      <c r="J296" s="48"/>
      <c r="L296" s="20" t="e">
        <f>#REF!</f>
        <v>#REF!</v>
      </c>
      <c r="M296" s="20"/>
      <c r="N296" s="20"/>
      <c r="O296" s="29"/>
      <c r="P296" s="29" t="e">
        <f>#REF!*#REF!</f>
        <v>#REF!</v>
      </c>
      <c r="Q296" s="29" t="e">
        <f>#REF!*#REF!</f>
        <v>#REF!</v>
      </c>
      <c r="R296" s="29" t="e">
        <f>#REF!*#REF!</f>
        <v>#REF!</v>
      </c>
      <c r="S296" s="29" t="e">
        <f>#REF!*#REF!</f>
        <v>#REF!</v>
      </c>
      <c r="T296" s="48" t="e">
        <f t="shared" si="8"/>
        <v>#REF!</v>
      </c>
    </row>
    <row r="297" spans="2:21" outlineLevel="1">
      <c r="B297" s="17" t="s">
        <v>232</v>
      </c>
      <c r="C297" s="37" t="e">
        <f t="shared" ref="C297:I297" si="13">SUM(C250:C296)</f>
        <v>#REF!</v>
      </c>
      <c r="D297" s="37" t="e">
        <f t="shared" si="13"/>
        <v>#REF!</v>
      </c>
      <c r="E297" s="37" t="e">
        <f t="shared" si="13"/>
        <v>#REF!</v>
      </c>
      <c r="F297" s="37" t="e">
        <f t="shared" si="13"/>
        <v>#REF!</v>
      </c>
      <c r="G297" s="37" t="e">
        <f t="shared" si="13"/>
        <v>#REF!</v>
      </c>
      <c r="H297" s="37" t="e">
        <f t="shared" si="13"/>
        <v>#REF!</v>
      </c>
      <c r="I297" s="45" t="e">
        <f t="shared" si="13"/>
        <v>#REF!</v>
      </c>
      <c r="J297" s="47"/>
      <c r="K297" s="39"/>
      <c r="L297" s="17" t="s">
        <v>232</v>
      </c>
      <c r="O297" s="32">
        <f>SUM(O250:O296)</f>
        <v>0</v>
      </c>
      <c r="P297" s="37" t="e">
        <f>SUM(P250:P296)</f>
        <v>#REF!</v>
      </c>
      <c r="Q297" s="37" t="e">
        <f>SUM(Q250:Q296)</f>
        <v>#REF!</v>
      </c>
      <c r="R297" s="37" t="e">
        <f>SUM(R250:R296)</f>
        <v>#REF!</v>
      </c>
      <c r="S297" s="37" t="e">
        <f>SUM(S250:S296)</f>
        <v>#REF!</v>
      </c>
      <c r="T297" s="38" t="e">
        <f t="shared" si="8"/>
        <v>#REF!</v>
      </c>
      <c r="U297" s="40"/>
    </row>
    <row r="298" spans="2:21" outlineLevel="1"/>
    <row r="299" spans="2:21" outlineLevel="1"/>
  </sheetData>
  <hyperlinks>
    <hyperlink ref="E2" r:id="rId1" xr:uid="{85CEDB06-2486-7345-AD48-46ABF8E227A2}"/>
  </hyperlinks>
  <pageMargins left="0.7" right="0.7" top="0.75" bottom="0.75" header="0.3" footer="0.3"/>
  <pageSetup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FE95-3458-4F33-B8AA-A8C8C314758C}">
  <sheetPr>
    <tabColor theme="0" tint="-4.9989318521683403E-2"/>
  </sheetPr>
  <dimension ref="B1:J50"/>
  <sheetViews>
    <sheetView showGridLines="0" zoomScale="120" zoomScaleNormal="120" workbookViewId="0"/>
  </sheetViews>
  <sheetFormatPr defaultColWidth="8.81640625" defaultRowHeight="14.5"/>
  <cols>
    <col min="1" max="1" width="2.453125" customWidth="1"/>
    <col min="2" max="2" width="29.453125" customWidth="1"/>
    <col min="3" max="3" width="18.453125" customWidth="1"/>
    <col min="4" max="10" width="11.453125" style="76" customWidth="1"/>
  </cols>
  <sheetData>
    <row r="1" spans="2:10" ht="9" customHeight="1"/>
    <row r="2" spans="2:10">
      <c r="B2" s="17" t="s">
        <v>429</v>
      </c>
    </row>
    <row r="3" spans="2:10">
      <c r="B3" s="23" t="s">
        <v>131</v>
      </c>
      <c r="C3" s="487" t="s">
        <v>430</v>
      </c>
      <c r="D3" s="77">
        <v>2024</v>
      </c>
      <c r="E3" s="77">
        <v>2025</v>
      </c>
      <c r="F3" s="77">
        <v>2026</v>
      </c>
      <c r="G3" s="77">
        <v>2027</v>
      </c>
      <c r="H3" s="77">
        <v>2028</v>
      </c>
      <c r="I3" s="77">
        <v>2029</v>
      </c>
      <c r="J3" s="77">
        <v>2030</v>
      </c>
    </row>
    <row r="4" spans="2:10">
      <c r="B4" t="s">
        <v>134</v>
      </c>
      <c r="C4" s="74">
        <v>0.36499999999999999</v>
      </c>
      <c r="D4" s="78">
        <f>C4*'Pregnant Women Population'!C4</f>
        <v>535697.72499999998</v>
      </c>
      <c r="E4" s="78">
        <f>C4*'Pregnant Women Population'!D4</f>
        <v>538744.01500000001</v>
      </c>
      <c r="F4" s="78">
        <f>C4*'Pregnant Women Population'!E4</f>
        <v>544783.67000000004</v>
      </c>
      <c r="G4" s="78">
        <f>C4*'Pregnant Women Population'!F4</f>
        <v>547730.31499999994</v>
      </c>
      <c r="H4" s="78">
        <f>C4*'Pregnant Women Population'!G4</f>
        <v>550353.20499999996</v>
      </c>
      <c r="I4" s="78">
        <f>C4*'Pregnant Women Population'!H4</f>
        <v>552968.06499999994</v>
      </c>
      <c r="J4" s="78">
        <f>C4*'Pregnant Women Population'!I4</f>
        <v>556448.70499999996</v>
      </c>
    </row>
    <row r="5" spans="2:10">
      <c r="B5" t="s">
        <v>136</v>
      </c>
      <c r="C5" s="74">
        <v>0.33100000000000002</v>
      </c>
      <c r="D5" s="78">
        <f>C5*'Pregnant Women Population'!C5</f>
        <v>288755.13200000004</v>
      </c>
      <c r="E5" s="78">
        <f>C5*'Pregnant Women Population'!D5</f>
        <v>281228.19200000004</v>
      </c>
      <c r="F5" s="78">
        <f>C5*'Pregnant Women Population'!E5</f>
        <v>274317.57400000002</v>
      </c>
      <c r="G5" s="78">
        <f>C5*'Pregnant Women Population'!F5</f>
        <v>268903.40700000001</v>
      </c>
      <c r="H5" s="78">
        <f>C5*'Pregnant Women Population'!G5</f>
        <v>263588.87099999998</v>
      </c>
      <c r="I5" s="78">
        <f>C5*'Pregnant Women Population'!H5</f>
        <v>259853.20500000002</v>
      </c>
      <c r="J5" s="78">
        <f>C5*'Pregnant Women Population'!I5</f>
        <v>257441.87000000002</v>
      </c>
    </row>
    <row r="6" spans="2:10">
      <c r="B6" t="s">
        <v>138</v>
      </c>
      <c r="C6" s="74">
        <v>0.48299999999999998</v>
      </c>
      <c r="D6" s="78">
        <f>C6*'Pregnant Women Population'!C6</f>
        <v>672412.79700000002</v>
      </c>
      <c r="E6" s="78">
        <f>C6*'Pregnant Women Population'!D6</f>
        <v>683105.93400000001</v>
      </c>
      <c r="F6" s="78">
        <f>C6*'Pregnant Women Population'!E6</f>
        <v>694634.66099999996</v>
      </c>
      <c r="G6" s="78">
        <f>C6*'Pregnant Women Population'!F6</f>
        <v>705410.87399999995</v>
      </c>
      <c r="H6" s="78">
        <f>C6*'Pregnant Women Population'!G6</f>
        <v>717150.67200000002</v>
      </c>
      <c r="I6" s="78">
        <f>C6*'Pregnant Women Population'!H6</f>
        <v>727660.75199999998</v>
      </c>
      <c r="J6" s="78">
        <f>C6*'Pregnant Women Population'!I6</f>
        <v>739538.68799999997</v>
      </c>
    </row>
    <row r="7" spans="2:10">
      <c r="B7" t="s">
        <v>140</v>
      </c>
      <c r="C7" s="74">
        <v>0.42199999999999999</v>
      </c>
      <c r="D7" s="78">
        <f>C7*'Pregnant Women Population'!C7</f>
        <v>1247271.2179999999</v>
      </c>
      <c r="E7" s="78">
        <f>C7*'Pregnant Women Population'!D7</f>
        <v>1239597.9919999999</v>
      </c>
      <c r="F7" s="78">
        <f>C7*'Pregnant Women Population'!E7</f>
        <v>1228116.216</v>
      </c>
      <c r="G7" s="78">
        <f>C7*'Pregnant Women Population'!F7</f>
        <v>1219158.422</v>
      </c>
      <c r="H7" s="78">
        <f>C7*'Pregnant Women Population'!G7</f>
        <v>1206949.54</v>
      </c>
      <c r="I7" s="78">
        <f>C7*'Pregnant Women Population'!H7</f>
        <v>1197179.818</v>
      </c>
      <c r="J7" s="78">
        <f>C7*'Pregnant Women Population'!I7</f>
        <v>1180238.628</v>
      </c>
    </row>
    <row r="8" spans="2:10">
      <c r="B8" t="s">
        <v>142</v>
      </c>
      <c r="C8" s="74">
        <v>0.191</v>
      </c>
      <c r="D8" s="78">
        <f>C8*'Pregnant Women Population'!C8</f>
        <v>93505.769</v>
      </c>
      <c r="E8" s="78">
        <f>C8*'Pregnant Women Population'!D8</f>
        <v>94804.187000000005</v>
      </c>
      <c r="F8" s="78">
        <f>C8*'Pregnant Women Population'!E8</f>
        <v>95945.985000000001</v>
      </c>
      <c r="G8" s="78">
        <f>C8*'Pregnant Women Population'!F8</f>
        <v>97196.08</v>
      </c>
      <c r="H8" s="78">
        <f>C8*'Pregnant Women Population'!G8</f>
        <v>98477.881000000008</v>
      </c>
      <c r="I8" s="78">
        <f>C8*'Pregnant Women Population'!H8</f>
        <v>99881.157999999996</v>
      </c>
      <c r="J8" s="78">
        <f>C8*'Pregnant Women Population'!I8</f>
        <v>101035.371</v>
      </c>
    </row>
    <row r="9" spans="2:10">
      <c r="B9" t="s">
        <v>143</v>
      </c>
      <c r="C9" s="74">
        <v>0.58099999999999996</v>
      </c>
      <c r="D9" s="78">
        <f>C9*'Pregnant Women Population'!C9</f>
        <v>1550626.2519999999</v>
      </c>
      <c r="E9" s="78">
        <f>C9*'Pregnant Women Population'!D9</f>
        <v>1540064.2529999998</v>
      </c>
      <c r="F9" s="78">
        <f>C9*'Pregnant Women Population'!E9</f>
        <v>1535932.7619999999</v>
      </c>
      <c r="G9" s="78">
        <f>C9*'Pregnant Women Population'!F9</f>
        <v>1517634.1669999999</v>
      </c>
      <c r="H9" s="78">
        <f>C9*'Pregnant Women Population'!G9</f>
        <v>1506104.8029999998</v>
      </c>
      <c r="I9" s="78">
        <f>C9*'Pregnant Women Population'!H9</f>
        <v>1490592.6839999999</v>
      </c>
      <c r="J9" s="78">
        <f>C9*'Pregnant Women Population'!I9</f>
        <v>1486472.2319999998</v>
      </c>
    </row>
    <row r="10" spans="2:10">
      <c r="B10" t="s">
        <v>145</v>
      </c>
      <c r="C10" s="74">
        <v>0.55300000000000005</v>
      </c>
      <c r="D10" s="78">
        <f>C10*'Pregnant Women Population'!C10</f>
        <v>449613.88500000001</v>
      </c>
      <c r="E10" s="78">
        <f>C10*'Pregnant Women Population'!D10</f>
        <v>454654.48000000004</v>
      </c>
      <c r="F10" s="78">
        <f>C10*'Pregnant Women Population'!E10</f>
        <v>460190.56300000002</v>
      </c>
      <c r="G10" s="78">
        <f>C10*'Pregnant Women Population'!F10</f>
        <v>465426.92000000004</v>
      </c>
      <c r="H10" s="78">
        <f>C10*'Pregnant Women Population'!G10</f>
        <v>470361.33900000004</v>
      </c>
      <c r="I10" s="78">
        <f>C10*'Pregnant Women Population'!H10</f>
        <v>476866.27800000005</v>
      </c>
      <c r="J10" s="78">
        <f>C10*'Pregnant Women Population'!I10</f>
        <v>481526.40900000004</v>
      </c>
    </row>
    <row r="11" spans="2:10">
      <c r="B11" t="s">
        <v>147</v>
      </c>
      <c r="C11" s="74">
        <v>0.442</v>
      </c>
      <c r="D11" s="78">
        <f>C11*'Pregnant Women Population'!C11</f>
        <v>199986.43600000002</v>
      </c>
      <c r="E11" s="78">
        <f>C11*'Pregnant Women Population'!D11</f>
        <v>201682.39</v>
      </c>
      <c r="F11" s="78">
        <f>C11*'Pregnant Women Population'!E11</f>
        <v>204672.07800000001</v>
      </c>
      <c r="G11" s="78">
        <f>C11*'Pregnant Women Population'!F11</f>
        <v>208230.62</v>
      </c>
      <c r="H11" s="78">
        <f>C11*'Pregnant Women Population'!G11</f>
        <v>210930.79800000001</v>
      </c>
      <c r="I11" s="78">
        <f>C11*'Pregnant Women Population'!H11</f>
        <v>214193.2</v>
      </c>
      <c r="J11" s="78">
        <f>C11*'Pregnant Women Population'!I11</f>
        <v>217651.85</v>
      </c>
    </row>
    <row r="12" spans="2:10">
      <c r="B12" t="s">
        <v>149</v>
      </c>
      <c r="C12" s="74">
        <v>0.44400000000000001</v>
      </c>
      <c r="D12" s="78">
        <f>C12*'Pregnant Women Population'!C12</f>
        <v>436081.70400000003</v>
      </c>
      <c r="E12" s="78">
        <f>C12*'Pregnant Women Population'!D12</f>
        <v>440616.72000000003</v>
      </c>
      <c r="F12" s="78">
        <f>C12*'Pregnant Women Population'!E12</f>
        <v>446212.45199999999</v>
      </c>
      <c r="G12" s="78">
        <f>C12*'Pregnant Women Population'!F12</f>
        <v>451158.61200000002</v>
      </c>
      <c r="H12" s="78">
        <f>C12*'Pregnant Women Population'!G12</f>
        <v>456895.092</v>
      </c>
      <c r="I12" s="78">
        <f>C12*'Pregnant Women Population'!H12</f>
        <v>462580.51199999999</v>
      </c>
      <c r="J12" s="78">
        <f>C12*'Pregnant Women Population'!I12</f>
        <v>466704.82799999998</v>
      </c>
    </row>
    <row r="13" spans="2:10">
      <c r="B13" t="s">
        <v>150</v>
      </c>
      <c r="C13" s="74">
        <v>0.45300000000000001</v>
      </c>
      <c r="D13" s="78">
        <f>C13*'Pregnant Women Population'!C13</f>
        <v>356328.89400000003</v>
      </c>
      <c r="E13" s="78">
        <f>C13*'Pregnant Women Population'!D13</f>
        <v>362461.15500000003</v>
      </c>
      <c r="F13" s="78">
        <f>C13*'Pregnant Women Population'!E13</f>
        <v>368457.516</v>
      </c>
      <c r="G13" s="78">
        <f>C13*'Pregnant Women Population'!F13</f>
        <v>375645.72000000003</v>
      </c>
      <c r="H13" s="78">
        <f>C13*'Pregnant Women Population'!G13</f>
        <v>381376.17</v>
      </c>
      <c r="I13" s="78">
        <f>C13*'Pregnant Women Population'!H13</f>
        <v>387227.571</v>
      </c>
      <c r="J13" s="78">
        <f>C13*'Pregnant Women Population'!I13</f>
        <v>395179.533</v>
      </c>
    </row>
    <row r="14" spans="2:10">
      <c r="B14" t="s">
        <v>151</v>
      </c>
      <c r="C14" s="74">
        <v>0.54400000000000004</v>
      </c>
      <c r="D14" s="78">
        <f>C14*'Pregnant Women Population'!C14</f>
        <v>529941.95200000005</v>
      </c>
      <c r="E14" s="78">
        <f>C14*'Pregnant Women Population'!D14</f>
        <v>537718.97600000002</v>
      </c>
      <c r="F14" s="78">
        <f>C14*'Pregnant Women Population'!E14</f>
        <v>545699.45600000001</v>
      </c>
      <c r="G14" s="78">
        <f>C14*'Pregnant Women Population'!F14</f>
        <v>553898.08000000007</v>
      </c>
      <c r="H14" s="78">
        <f>C14*'Pregnant Women Population'!G14</f>
        <v>563294.59200000006</v>
      </c>
      <c r="I14" s="78">
        <f>C14*'Pregnant Women Population'!H14</f>
        <v>572185.728</v>
      </c>
      <c r="J14" s="78">
        <f>C14*'Pregnant Women Population'!I14</f>
        <v>578882.36800000002</v>
      </c>
    </row>
    <row r="15" spans="2:10">
      <c r="B15" t="s">
        <v>152</v>
      </c>
      <c r="C15" s="74">
        <v>0.46500000000000002</v>
      </c>
      <c r="D15" s="78">
        <f>C15*'Pregnant Women Population'!C15</f>
        <v>2027660.865</v>
      </c>
      <c r="E15" s="78">
        <f>C15*'Pregnant Women Population'!D15</f>
        <v>2075039.25</v>
      </c>
      <c r="F15" s="78">
        <f>C15*'Pregnant Women Population'!E15</f>
        <v>2124494.3250000002</v>
      </c>
      <c r="G15" s="78">
        <f>C15*'Pregnant Women Population'!F15</f>
        <v>2174267.46</v>
      </c>
      <c r="H15" s="78">
        <f>C15*'Pregnant Women Population'!G15</f>
        <v>2223408.1950000003</v>
      </c>
      <c r="I15" s="78">
        <f>C15*'Pregnant Women Population'!H15</f>
        <v>2272270.395</v>
      </c>
      <c r="J15" s="78">
        <f>C15*'Pregnant Women Population'!I15</f>
        <v>2314880.2050000001</v>
      </c>
    </row>
    <row r="16" spans="2:10">
      <c r="B16" t="s">
        <v>154</v>
      </c>
      <c r="C16" s="74">
        <v>0.26</v>
      </c>
      <c r="D16" s="78">
        <f>C16*'Pregnant Women Population'!C16</f>
        <v>638365</v>
      </c>
      <c r="E16" s="78">
        <f>C16*'Pregnant Women Population'!D16</f>
        <v>639208.44000000006</v>
      </c>
      <c r="F16" s="78">
        <f>C16*'Pregnant Women Population'!E16</f>
        <v>642085.34</v>
      </c>
      <c r="G16" s="78">
        <f>C16*'Pregnant Women Population'!F16</f>
        <v>644820.80000000005</v>
      </c>
      <c r="H16" s="78">
        <f>C16*'Pregnant Women Population'!G16</f>
        <v>647073.96000000008</v>
      </c>
      <c r="I16" s="78">
        <f>C16*'Pregnant Women Population'!H16</f>
        <v>651499.42000000004</v>
      </c>
      <c r="J16" s="78">
        <f>C16*'Pregnant Women Population'!I16</f>
        <v>653909.62</v>
      </c>
    </row>
    <row r="17" spans="2:10">
      <c r="B17" t="s">
        <v>155</v>
      </c>
      <c r="C17" s="74">
        <v>0.28999999999999998</v>
      </c>
      <c r="D17" s="78">
        <f>C17*'Pregnant Women Population'!C17</f>
        <v>1154811.03</v>
      </c>
      <c r="E17" s="78">
        <f>C17*'Pregnant Women Population'!D17</f>
        <v>1165548.5699999998</v>
      </c>
      <c r="F17" s="78">
        <f>C17*'Pregnant Women Population'!E17</f>
        <v>1173759.92</v>
      </c>
      <c r="G17" s="78">
        <f>C17*'Pregnant Women Population'!F17</f>
        <v>1181662.1299999999</v>
      </c>
      <c r="H17" s="78">
        <f>C17*'Pregnant Women Population'!G17</f>
        <v>1189523.45</v>
      </c>
      <c r="I17" s="78">
        <f>C17*'Pregnant Women Population'!H17</f>
        <v>1195106.8199999998</v>
      </c>
      <c r="J17" s="78">
        <f>C17*'Pregnant Women Population'!I17</f>
        <v>1199060.97</v>
      </c>
    </row>
    <row r="18" spans="2:10">
      <c r="B18" t="s">
        <v>157</v>
      </c>
      <c r="C18" s="74">
        <v>0.47199999999999998</v>
      </c>
      <c r="D18" s="78">
        <f>C18*'Pregnant Women Population'!C18</f>
        <v>432349.16800000001</v>
      </c>
      <c r="E18" s="78">
        <f>C18*'Pregnant Women Population'!D18</f>
        <v>435174.08799999999</v>
      </c>
      <c r="F18" s="78">
        <f>C18*'Pregnant Women Population'!E18</f>
        <v>437487.83199999999</v>
      </c>
      <c r="G18" s="78">
        <f>C18*'Pregnant Women Population'!F18</f>
        <v>441457.82399999996</v>
      </c>
      <c r="H18" s="78">
        <f>C18*'Pregnant Women Population'!G18</f>
        <v>444729.728</v>
      </c>
      <c r="I18" s="78">
        <f>C18*'Pregnant Women Population'!H18</f>
        <v>447931.304</v>
      </c>
      <c r="J18" s="78">
        <f>C18*'Pregnant Women Population'!I18</f>
        <v>450641.52799999999</v>
      </c>
    </row>
    <row r="19" spans="2:10">
      <c r="B19" t="s">
        <v>158</v>
      </c>
      <c r="C19" s="74">
        <v>0.127</v>
      </c>
      <c r="D19" s="78">
        <f>C19*'Pregnant Women Population'!C19</f>
        <v>47506.635999999999</v>
      </c>
      <c r="E19" s="78">
        <f>C19*'Pregnant Women Population'!D19</f>
        <v>47494.571000000004</v>
      </c>
      <c r="F19" s="78">
        <f>C19*'Pregnant Women Population'!E19</f>
        <v>47747.300999999999</v>
      </c>
      <c r="G19" s="78">
        <f>C19*'Pregnant Women Population'!F19</f>
        <v>47549.688999999998</v>
      </c>
      <c r="H19" s="78">
        <f>C19*'Pregnant Women Population'!G19</f>
        <v>47526.574999999997</v>
      </c>
      <c r="I19" s="78">
        <f>C19*'Pregnant Women Population'!H19</f>
        <v>47648.749000000003</v>
      </c>
      <c r="J19" s="78">
        <f>C19*'Pregnant Women Population'!I19</f>
        <v>47596.806000000004</v>
      </c>
    </row>
    <row r="20" spans="2:10">
      <c r="B20" t="s">
        <v>159</v>
      </c>
      <c r="C20" s="74">
        <v>0.53</v>
      </c>
      <c r="D20" s="78">
        <f>C20*'Pregnant Women Population'!C20</f>
        <v>249991.46000000002</v>
      </c>
      <c r="E20" s="78">
        <f>C20*'Pregnant Women Population'!D20</f>
        <v>252906.46000000002</v>
      </c>
      <c r="F20" s="78">
        <f>C20*'Pregnant Women Population'!E20</f>
        <v>254761.46000000002</v>
      </c>
      <c r="G20" s="78">
        <f>C20*'Pregnant Women Population'!F20</f>
        <v>255430.32</v>
      </c>
      <c r="H20" s="78">
        <f>C20*'Pregnant Women Population'!G20</f>
        <v>257586.36000000002</v>
      </c>
      <c r="I20" s="78">
        <f>C20*'Pregnant Women Population'!H20</f>
        <v>258825.5</v>
      </c>
      <c r="J20" s="78">
        <f>C20*'Pregnant Women Population'!I20</f>
        <v>260540.58000000002</v>
      </c>
    </row>
    <row r="21" spans="2:10">
      <c r="B21" t="s">
        <v>160</v>
      </c>
      <c r="C21" s="74">
        <v>0.501</v>
      </c>
      <c r="D21" s="78">
        <f>C21*'Pregnant Women Population'!C21</f>
        <v>11497220.544</v>
      </c>
      <c r="E21" s="78">
        <f>C21*'Pregnant Women Population'!D21</f>
        <v>11484771.696</v>
      </c>
      <c r="F21" s="78">
        <f>C21*'Pregnant Women Population'!E21</f>
        <v>11401831.146</v>
      </c>
      <c r="G21" s="78">
        <f>C21*'Pregnant Women Population'!F21</f>
        <v>11379293.16</v>
      </c>
      <c r="H21" s="78">
        <f>C21*'Pregnant Women Population'!G21</f>
        <v>11323607.01</v>
      </c>
      <c r="I21" s="78">
        <f>C21*'Pregnant Women Population'!H21</f>
        <v>11270512.032</v>
      </c>
      <c r="J21" s="78">
        <f>C21*'Pregnant Women Population'!I21</f>
        <v>11235398.946</v>
      </c>
    </row>
    <row r="22" spans="2:10">
      <c r="B22" t="s">
        <v>161</v>
      </c>
      <c r="C22" s="74">
        <v>0.442</v>
      </c>
      <c r="D22" s="78">
        <f>C22*'Pregnant Women Population'!C22</f>
        <v>1948446.5</v>
      </c>
      <c r="E22" s="78">
        <f>C22*'Pregnant Women Population'!D22</f>
        <v>1944190.9240000001</v>
      </c>
      <c r="F22" s="78">
        <f>C22*'Pregnant Women Population'!E22</f>
        <v>1935347.83</v>
      </c>
      <c r="G22" s="78">
        <f>C22*'Pregnant Women Population'!F22</f>
        <v>1928224.1159999999</v>
      </c>
      <c r="H22" s="78">
        <f>C22*'Pregnant Women Population'!G22</f>
        <v>1928914.9620000001</v>
      </c>
      <c r="I22" s="78">
        <f>C22*'Pregnant Women Population'!H22</f>
        <v>1921849.5919999999</v>
      </c>
      <c r="J22" s="78">
        <f>C22*'Pregnant Women Population'!I22</f>
        <v>1920355.632</v>
      </c>
    </row>
    <row r="23" spans="2:10">
      <c r="B23" s="28" t="s">
        <v>162</v>
      </c>
      <c r="C23" s="74">
        <v>0.309</v>
      </c>
      <c r="D23" s="78">
        <f>C23*'Pregnant Women Population'!C23</f>
        <v>379291.32</v>
      </c>
      <c r="E23" s="78">
        <f>C23*'Pregnant Women Population'!D23</f>
        <v>384069.07799999998</v>
      </c>
      <c r="F23" s="78">
        <f>C23*'Pregnant Women Population'!E23</f>
        <v>388254.48300000001</v>
      </c>
      <c r="G23" s="78">
        <f>C23*'Pregnant Women Population'!F23</f>
        <v>391952.59499999997</v>
      </c>
      <c r="H23" s="78">
        <f>C23*'Pregnant Women Population'!G23</f>
        <v>397327.95899999997</v>
      </c>
      <c r="I23" s="78">
        <f>C23*'Pregnant Women Population'!H23</f>
        <v>402402.35700000002</v>
      </c>
      <c r="J23" s="78">
        <f>C23*'Pregnant Women Population'!I23</f>
        <v>407482.62599999999</v>
      </c>
    </row>
    <row r="24" spans="2:10">
      <c r="B24" t="s">
        <v>163</v>
      </c>
      <c r="C24" s="74">
        <v>0.40300000000000002</v>
      </c>
      <c r="D24" s="78">
        <f>C24*'Pregnant Women Population'!C24</f>
        <v>617515.69099999999</v>
      </c>
      <c r="E24" s="78">
        <f>C24*'Pregnant Women Population'!D24</f>
        <v>625547.0780000001</v>
      </c>
      <c r="F24" s="78">
        <f>C24*'Pregnant Women Population'!E24</f>
        <v>632392.03300000005</v>
      </c>
      <c r="G24" s="78">
        <f>C24*'Pregnant Women Population'!F24</f>
        <v>641455.10000000009</v>
      </c>
      <c r="H24" s="78">
        <f>C24*'Pregnant Women Population'!G24</f>
        <v>646896.80900000001</v>
      </c>
      <c r="I24" s="78">
        <f>C24*'Pregnant Women Population'!H24</f>
        <v>653985.57900000003</v>
      </c>
      <c r="J24" s="78">
        <f>C24*'Pregnant Women Population'!I24</f>
        <v>658759.51699999999</v>
      </c>
    </row>
    <row r="25" spans="2:10">
      <c r="B25" t="s">
        <v>165</v>
      </c>
      <c r="C25" s="74">
        <v>0.39300000000000002</v>
      </c>
      <c r="D25" s="78">
        <f>C25*'Pregnant Women Population'!C25</f>
        <v>363513.21</v>
      </c>
      <c r="E25" s="78">
        <f>C25*'Pregnant Women Population'!D25</f>
        <v>367595.69400000002</v>
      </c>
      <c r="F25" s="78">
        <f>C25*'Pregnant Women Population'!E25</f>
        <v>371040.73200000002</v>
      </c>
      <c r="G25" s="78">
        <f>C25*'Pregnant Women Population'!F25</f>
        <v>375371.19900000002</v>
      </c>
      <c r="H25" s="78">
        <f>C25*'Pregnant Women Population'!G25</f>
        <v>379634.85600000003</v>
      </c>
      <c r="I25" s="78">
        <f>C25*'Pregnant Women Population'!H25</f>
        <v>382715.97600000002</v>
      </c>
      <c r="J25" s="78">
        <f>C25*'Pregnant Women Population'!I25</f>
        <v>385929.93</v>
      </c>
    </row>
    <row r="26" spans="2:10">
      <c r="B26" t="s">
        <v>166</v>
      </c>
      <c r="C26" s="74">
        <v>0.39300000000000002</v>
      </c>
      <c r="D26" s="78">
        <f>C26*'Pregnant Women Population'!C26</f>
        <v>272942.82300000003</v>
      </c>
      <c r="E26" s="78">
        <f>C26*'Pregnant Women Population'!D26</f>
        <v>276840.59700000001</v>
      </c>
      <c r="F26" s="78">
        <f>C26*'Pregnant Women Population'!E26</f>
        <v>281218.61700000003</v>
      </c>
      <c r="G26" s="78">
        <f>C26*'Pregnant Women Population'!F26</f>
        <v>284335.10700000002</v>
      </c>
      <c r="H26" s="78">
        <f>C26*'Pregnant Women Population'!G26</f>
        <v>288222.27</v>
      </c>
      <c r="I26" s="78">
        <f>C26*'Pregnant Women Population'!H26</f>
        <v>291384.348</v>
      </c>
      <c r="J26" s="78">
        <f>C26*'Pregnant Women Population'!I26</f>
        <v>295342.25099999999</v>
      </c>
    </row>
    <row r="27" spans="2:10">
      <c r="B27" t="s">
        <v>167</v>
      </c>
      <c r="C27" s="74">
        <v>0.59</v>
      </c>
      <c r="D27" s="78">
        <f>C27*'Pregnant Women Population'!C27</f>
        <v>570248.56999999995</v>
      </c>
      <c r="E27" s="78">
        <f>C27*'Pregnant Women Population'!D27</f>
        <v>582503.46</v>
      </c>
      <c r="F27" s="78">
        <f>C27*'Pregnant Women Population'!E27</f>
        <v>592915.18999999994</v>
      </c>
      <c r="G27" s="78">
        <f>C27*'Pregnant Women Population'!F27</f>
        <v>603588.88</v>
      </c>
      <c r="H27" s="78">
        <f>C27*'Pregnant Women Population'!G27</f>
        <v>614984.73</v>
      </c>
      <c r="I27" s="78">
        <f>C27*'Pregnant Women Population'!H27</f>
        <v>625385.25</v>
      </c>
      <c r="J27" s="78">
        <f>C27*'Pregnant Women Population'!I27</f>
        <v>635529.71</v>
      </c>
    </row>
    <row r="28" spans="2:10">
      <c r="B28" t="s">
        <v>168</v>
      </c>
      <c r="C28" s="74">
        <v>0.20200000000000001</v>
      </c>
      <c r="D28" s="78">
        <f>C28*'Pregnant Women Population'!C28</f>
        <v>373222.06800000003</v>
      </c>
      <c r="E28" s="78">
        <f>C28*'Pregnant Women Population'!D28</f>
        <v>371402.85600000003</v>
      </c>
      <c r="F28" s="78">
        <f>C28*'Pregnant Women Population'!E28</f>
        <v>369818.772</v>
      </c>
      <c r="G28" s="78">
        <f>C28*'Pregnant Women Population'!F28</f>
        <v>366853.81600000005</v>
      </c>
      <c r="H28" s="78">
        <f>C28*'Pregnant Women Population'!G28</f>
        <v>365759.17800000001</v>
      </c>
      <c r="I28" s="78">
        <f>C28*'Pregnant Women Population'!H28</f>
        <v>365882.196</v>
      </c>
      <c r="J28" s="78">
        <f>C28*'Pregnant Women Population'!I28</f>
        <v>364136.51200000005</v>
      </c>
    </row>
    <row r="29" spans="2:10">
      <c r="B29" t="s">
        <v>169</v>
      </c>
      <c r="C29" s="74">
        <v>0.45800000000000002</v>
      </c>
      <c r="D29" s="78">
        <f>C29*'Pregnant Women Population'!C29</f>
        <v>562140.49800000002</v>
      </c>
      <c r="E29" s="78">
        <f>C29*'Pregnant Women Population'!D29</f>
        <v>570771.05000000005</v>
      </c>
      <c r="F29" s="78">
        <f>C29*'Pregnant Women Population'!E29</f>
        <v>579228.02</v>
      </c>
      <c r="G29" s="78">
        <f>C29*'Pregnant Women Population'!F29</f>
        <v>586884.86400000006</v>
      </c>
      <c r="H29" s="78">
        <f>C29*'Pregnant Women Population'!G29</f>
        <v>593835.47200000007</v>
      </c>
      <c r="I29" s="78">
        <f>C29*'Pregnant Women Population'!H29</f>
        <v>600624.86400000006</v>
      </c>
      <c r="J29" s="78">
        <f>C29*'Pregnant Women Population'!I29</f>
        <v>605256.16</v>
      </c>
    </row>
    <row r="30" spans="2:10">
      <c r="B30" t="s">
        <v>171</v>
      </c>
      <c r="C30" s="74">
        <v>0.47799999999999998</v>
      </c>
      <c r="D30" s="78">
        <f>C30*'Pregnant Women Population'!C30</f>
        <v>430366.34399999998</v>
      </c>
      <c r="E30" s="78">
        <f>C30*'Pregnant Women Population'!D30</f>
        <v>426906.57999999996</v>
      </c>
      <c r="F30" s="78">
        <f>C30*'Pregnant Women Population'!E30</f>
        <v>424828.23599999998</v>
      </c>
      <c r="G30" s="78">
        <f>C30*'Pregnant Women Population'!F30</f>
        <v>421285.3</v>
      </c>
      <c r="H30" s="78">
        <f>C30*'Pregnant Women Population'!G30</f>
        <v>418263.38399999996</v>
      </c>
      <c r="I30" s="78">
        <f>C30*'Pregnant Women Population'!H30</f>
        <v>415505.32399999996</v>
      </c>
      <c r="J30" s="78">
        <f>C30*'Pregnant Women Population'!I30</f>
        <v>411316.13199999998</v>
      </c>
    </row>
    <row r="31" spans="2:10">
      <c r="B31" t="s">
        <v>172</v>
      </c>
      <c r="C31" s="74">
        <v>0.42499999999999999</v>
      </c>
      <c r="D31" s="78">
        <f>C31*'Pregnant Women Population'!C31</f>
        <v>257713.625</v>
      </c>
      <c r="E31" s="78">
        <f>C31*'Pregnant Women Population'!D31</f>
        <v>255371.875</v>
      </c>
      <c r="F31" s="78">
        <f>C31*'Pregnant Women Population'!E31</f>
        <v>253116.82499999998</v>
      </c>
      <c r="G31" s="78">
        <f>C31*'Pregnant Women Population'!F31</f>
        <v>250259.97500000001</v>
      </c>
      <c r="H31" s="78">
        <f>C31*'Pregnant Women Population'!G31</f>
        <v>246902.05</v>
      </c>
      <c r="I31" s="78">
        <f>C31*'Pregnant Women Population'!H31</f>
        <v>243059.19999999998</v>
      </c>
      <c r="J31" s="78">
        <f>C31*'Pregnant Women Population'!I31</f>
        <v>239807.1</v>
      </c>
    </row>
    <row r="32" spans="2:10">
      <c r="B32" t="s">
        <v>173</v>
      </c>
      <c r="C32" s="74">
        <v>0.54900000000000004</v>
      </c>
      <c r="D32" s="78">
        <f>C32*'Pregnant Women Population'!C32</f>
        <v>688471.25400000007</v>
      </c>
      <c r="E32" s="78">
        <f>C32*'Pregnant Women Population'!D32</f>
        <v>710468.03700000001</v>
      </c>
      <c r="F32" s="78">
        <f>C32*'Pregnant Women Population'!E32</f>
        <v>730445.59800000011</v>
      </c>
      <c r="G32" s="78">
        <f>C32*'Pregnant Women Population'!F32</f>
        <v>751599.11700000009</v>
      </c>
      <c r="H32" s="78">
        <f>C32*'Pregnant Women Population'!G32</f>
        <v>772760.32200000004</v>
      </c>
      <c r="I32" s="78">
        <f>C32*'Pregnant Women Population'!H32</f>
        <v>794915.76600000006</v>
      </c>
      <c r="J32" s="78">
        <f>C32*'Pregnant Women Population'!I32</f>
        <v>813053.07900000003</v>
      </c>
    </row>
    <row r="33" spans="2:10">
      <c r="B33" t="s">
        <v>175</v>
      </c>
      <c r="C33" s="74">
        <v>0.55900000000000005</v>
      </c>
      <c r="D33" s="78">
        <f>C33*'Pregnant Women Population'!C33</f>
        <v>4607114.7720000008</v>
      </c>
      <c r="E33" s="78">
        <f>C33*'Pregnant Women Population'!D33</f>
        <v>4654761.1370000001</v>
      </c>
      <c r="F33" s="78">
        <f>C33*'Pregnant Women Population'!E33</f>
        <v>4708132.78</v>
      </c>
      <c r="G33" s="78">
        <f>C33*'Pregnant Women Population'!F33</f>
        <v>4762198.7010000004</v>
      </c>
      <c r="H33" s="78">
        <f>C33*'Pregnant Women Population'!G33</f>
        <v>4808374.3370000003</v>
      </c>
      <c r="I33" s="78">
        <f>C33*'Pregnant Women Population'!H33</f>
        <v>4867320.3280000007</v>
      </c>
      <c r="J33" s="78">
        <f>C33*'Pregnant Women Population'!I33</f>
        <v>4896929.9990000008</v>
      </c>
    </row>
    <row r="34" spans="2:10">
      <c r="B34" t="s">
        <v>177</v>
      </c>
      <c r="C34" s="74">
        <v>0.441</v>
      </c>
      <c r="D34" s="78">
        <f>C34*'Pregnant Women Population'!C34</f>
        <v>2880025.0290000001</v>
      </c>
      <c r="E34" s="78">
        <f>C34*'Pregnant Women Population'!D34</f>
        <v>2901572.73</v>
      </c>
      <c r="F34" s="78">
        <f>C34*'Pregnant Women Population'!E34</f>
        <v>2929095.54</v>
      </c>
      <c r="G34" s="78">
        <f>C34*'Pregnant Women Population'!F34</f>
        <v>2959688.5920000002</v>
      </c>
      <c r="H34" s="78">
        <f>C34*'Pregnant Women Population'!G34</f>
        <v>2980226.844</v>
      </c>
      <c r="I34" s="78">
        <f>C34*'Pregnant Women Population'!H34</f>
        <v>2995746.5159999998</v>
      </c>
      <c r="J34" s="78">
        <f>C34*'Pregnant Women Population'!I34</f>
        <v>3016179.81</v>
      </c>
    </row>
    <row r="35" spans="2:10">
      <c r="B35" t="s">
        <v>179</v>
      </c>
      <c r="C35" s="74">
        <v>0.44</v>
      </c>
      <c r="D35" s="78">
        <f>C35*'Pregnant Women Population'!C35</f>
        <v>111725.68000000001</v>
      </c>
      <c r="E35" s="78">
        <f>C35*'Pregnant Women Population'!D35</f>
        <v>112252.8</v>
      </c>
      <c r="F35" s="78">
        <f>C35*'Pregnant Women Population'!E35</f>
        <v>112736.36</v>
      </c>
      <c r="G35" s="78">
        <f>C35*'Pregnant Women Population'!F35</f>
        <v>112620.64</v>
      </c>
      <c r="H35" s="78">
        <f>C35*'Pregnant Women Population'!G35</f>
        <v>113087.48</v>
      </c>
      <c r="I35" s="78">
        <f>C35*'Pregnant Women Population'!H35</f>
        <v>113454.44</v>
      </c>
      <c r="J35" s="78">
        <f>C35*'Pregnant Women Population'!I35</f>
        <v>113810.84</v>
      </c>
    </row>
    <row r="36" spans="2:10">
      <c r="B36" t="s">
        <v>181</v>
      </c>
      <c r="C36" s="74">
        <v>0.255</v>
      </c>
      <c r="D36" s="78">
        <f>C36*'Pregnant Women Population'!C36</f>
        <v>641087.34</v>
      </c>
      <c r="E36" s="78">
        <f>C36*'Pregnant Women Population'!D36</f>
        <v>641271.96</v>
      </c>
      <c r="F36" s="78">
        <f>C36*'Pregnant Women Population'!E36</f>
        <v>643469.29500000004</v>
      </c>
      <c r="G36" s="78">
        <f>C36*'Pregnant Women Population'!F36</f>
        <v>643743.42000000004</v>
      </c>
      <c r="H36" s="78">
        <f>C36*'Pregnant Women Population'!G36</f>
        <v>645381.28500000003</v>
      </c>
      <c r="I36" s="78">
        <f>C36*'Pregnant Women Population'!H36</f>
        <v>646638.43500000006</v>
      </c>
      <c r="J36" s="78">
        <f>C36*'Pregnant Women Population'!I36</f>
        <v>647049.24</v>
      </c>
    </row>
    <row r="37" spans="2:10">
      <c r="B37" t="s">
        <v>182</v>
      </c>
      <c r="C37" s="74">
        <v>0.23499999999999999</v>
      </c>
      <c r="D37" s="78">
        <f>C37*'Pregnant Women Population'!C37</f>
        <v>97588.92</v>
      </c>
      <c r="E37" s="78">
        <f>C37*'Pregnant Women Population'!D37</f>
        <v>98402.01999999999</v>
      </c>
      <c r="F37" s="78">
        <f>C37*'Pregnant Women Population'!E37</f>
        <v>99176.814999999988</v>
      </c>
      <c r="G37" s="78">
        <f>C37*'Pregnant Women Population'!F37</f>
        <v>99621.67</v>
      </c>
      <c r="H37" s="78">
        <f>C37*'Pregnant Women Population'!G37</f>
        <v>100668.82999999999</v>
      </c>
      <c r="I37" s="78">
        <f>C37*'Pregnant Women Population'!H37</f>
        <v>101206.98</v>
      </c>
      <c r="J37" s="78">
        <f>C37*'Pregnant Women Population'!I37</f>
        <v>101828.31999999999</v>
      </c>
    </row>
    <row r="38" spans="2:10">
      <c r="B38" t="s">
        <v>184</v>
      </c>
      <c r="C38" s="74">
        <v>0.56100000000000005</v>
      </c>
      <c r="D38" s="78">
        <f>C38*'Pregnant Women Population'!C38</f>
        <v>318835.93500000006</v>
      </c>
      <c r="E38" s="78">
        <f>C38*'Pregnant Women Population'!D38</f>
        <v>322987.33500000002</v>
      </c>
      <c r="F38" s="78">
        <f>C38*'Pregnant Women Population'!E38</f>
        <v>327553.87500000006</v>
      </c>
      <c r="G38" s="78">
        <f>C38*'Pregnant Women Population'!F38</f>
        <v>331315.38</v>
      </c>
      <c r="H38" s="78">
        <f>C38*'Pregnant Women Population'!G38</f>
        <v>336662.83200000005</v>
      </c>
      <c r="I38" s="78">
        <f>C38*'Pregnant Women Population'!H38</f>
        <v>340858.55100000004</v>
      </c>
      <c r="J38" s="78">
        <f>C38*'Pregnant Women Population'!I38</f>
        <v>345574.31700000004</v>
      </c>
    </row>
    <row r="39" spans="2:10">
      <c r="B39" t="s">
        <v>186</v>
      </c>
      <c r="C39" s="74">
        <v>0.48699999999999999</v>
      </c>
      <c r="D39" s="78">
        <f>C39*'Pregnant Women Population'!C39</f>
        <v>384011.67499999999</v>
      </c>
      <c r="E39" s="78">
        <f>C39*'Pregnant Women Population'!D39</f>
        <v>391240.21600000001</v>
      </c>
      <c r="F39" s="78">
        <f>C39*'Pregnant Women Population'!E39</f>
        <v>398623.62299999996</v>
      </c>
      <c r="G39" s="78">
        <f>C39*'Pregnant Women Population'!F39</f>
        <v>406075.69699999999</v>
      </c>
      <c r="H39" s="78">
        <f>C39*'Pregnant Women Population'!G39</f>
        <v>411840.80300000001</v>
      </c>
      <c r="I39" s="78">
        <f>C39*'Pregnant Women Population'!H39</f>
        <v>419284.598</v>
      </c>
      <c r="J39" s="78">
        <f>C39*'Pregnant Women Population'!I39</f>
        <v>424357.67699999997</v>
      </c>
    </row>
    <row r="40" spans="2:10">
      <c r="B40" t="s">
        <v>187</v>
      </c>
      <c r="C40" s="74">
        <v>0.308</v>
      </c>
      <c r="D40" s="78">
        <f>C40*'Pregnant Women Population'!C40</f>
        <v>348231.88400000002</v>
      </c>
      <c r="E40" s="78">
        <f>C40*'Pregnant Women Population'!D40</f>
        <v>343780.66800000001</v>
      </c>
      <c r="F40" s="78">
        <f>C40*'Pregnant Women Population'!E40</f>
        <v>340710.21600000001</v>
      </c>
      <c r="G40" s="78">
        <f>C40*'Pregnant Women Population'!F40</f>
        <v>338210.48800000001</v>
      </c>
      <c r="H40" s="78">
        <f>C40*'Pregnant Women Population'!G40</f>
        <v>335745.56400000001</v>
      </c>
      <c r="I40" s="78">
        <f>C40*'Pregnant Women Population'!H40</f>
        <v>334996.81599999999</v>
      </c>
      <c r="J40" s="78">
        <f>C40*'Pregnant Women Population'!I40</f>
        <v>333882.16399999999</v>
      </c>
    </row>
    <row r="41" spans="2:10">
      <c r="B41" t="s">
        <v>188</v>
      </c>
      <c r="C41" s="74">
        <v>0.4</v>
      </c>
      <c r="D41" s="78">
        <f>C41*'Pregnant Women Population'!C41</f>
        <v>130558</v>
      </c>
      <c r="E41" s="78">
        <f>C41*'Pregnant Women Population'!D41</f>
        <v>133233.20000000001</v>
      </c>
      <c r="F41" s="78">
        <f>C41*'Pregnant Women Population'!E41</f>
        <v>135746</v>
      </c>
      <c r="G41" s="78">
        <f>C41*'Pregnant Women Population'!F41</f>
        <v>139288</v>
      </c>
      <c r="H41" s="78">
        <f>C41*'Pregnant Women Population'!G41</f>
        <v>142462.39999999999</v>
      </c>
      <c r="I41" s="78">
        <f>C41*'Pregnant Women Population'!H41</f>
        <v>145881.20000000001</v>
      </c>
      <c r="J41" s="78">
        <f>C41*'Pregnant Women Population'!I41</f>
        <v>149509.6</v>
      </c>
    </row>
    <row r="42" spans="2:10">
      <c r="B42" t="s">
        <v>189</v>
      </c>
      <c r="C42" s="74">
        <v>0.36799999999999999</v>
      </c>
      <c r="D42" s="78">
        <f>C42*'Pregnant Women Population'!C42</f>
        <v>582107.92000000004</v>
      </c>
      <c r="E42" s="78">
        <f>C42*'Pregnant Women Population'!D42</f>
        <v>586771.95199999993</v>
      </c>
      <c r="F42" s="78">
        <f>C42*'Pregnant Women Population'!E42</f>
        <v>593786.03200000001</v>
      </c>
      <c r="G42" s="78">
        <f>C42*'Pregnant Women Population'!F42</f>
        <v>598011.77599999995</v>
      </c>
      <c r="H42" s="78">
        <f>C42*'Pregnant Women Population'!G42</f>
        <v>603580.35199999996</v>
      </c>
      <c r="I42" s="78">
        <f>C42*'Pregnant Women Population'!H42</f>
        <v>607892.576</v>
      </c>
      <c r="J42" s="78">
        <f>C42*'Pregnant Women Population'!I42</f>
        <v>614693.21600000001</v>
      </c>
    </row>
    <row r="43" spans="2:10">
      <c r="B43" t="s">
        <v>190</v>
      </c>
      <c r="C43" s="74">
        <v>0.38900000000000001</v>
      </c>
      <c r="D43" s="78">
        <f>C43*'Pregnant Women Population'!C43</f>
        <v>683947.19099999999</v>
      </c>
      <c r="E43" s="78">
        <f>C43*'Pregnant Women Population'!D43</f>
        <v>688764.17800000007</v>
      </c>
      <c r="F43" s="78">
        <f>C43*'Pregnant Women Population'!E43</f>
        <v>693250.90399999998</v>
      </c>
      <c r="G43" s="78">
        <f>C43*'Pregnant Women Population'!F43</f>
        <v>697070.495</v>
      </c>
      <c r="H43" s="78">
        <f>C43*'Pregnant Women Population'!G43</f>
        <v>702929.22400000005</v>
      </c>
      <c r="I43" s="78">
        <f>C43*'Pregnant Women Population'!H43</f>
        <v>705620.71499999997</v>
      </c>
      <c r="J43" s="78">
        <f>C43*'Pregnant Women Population'!I43</f>
        <v>708475.19700000004</v>
      </c>
    </row>
    <row r="44" spans="2:10">
      <c r="B44" t="s">
        <v>191</v>
      </c>
      <c r="C44" s="74">
        <v>0.48099999999999998</v>
      </c>
      <c r="D44" s="78">
        <f>C44*'Pregnant Women Population'!C44</f>
        <v>1164285.031</v>
      </c>
      <c r="E44" s="78">
        <f>C44*'Pregnant Women Population'!D44</f>
        <v>1178699.639</v>
      </c>
      <c r="F44" s="78">
        <f>C44*'Pregnant Women Population'!E44</f>
        <v>1195744.8359999999</v>
      </c>
      <c r="G44" s="78">
        <f>C44*'Pregnant Women Population'!F44</f>
        <v>1212452.371</v>
      </c>
      <c r="H44" s="78">
        <f>C44*'Pregnant Women Population'!G44</f>
        <v>1230240.713</v>
      </c>
      <c r="I44" s="78">
        <f>C44*'Pregnant Women Population'!H44</f>
        <v>1245030.9819999998</v>
      </c>
      <c r="J44" s="78">
        <f>C44*'Pregnant Women Population'!I44</f>
        <v>1262947.27</v>
      </c>
    </row>
    <row r="45" spans="2:10">
      <c r="B45" t="s">
        <v>192</v>
      </c>
      <c r="C45" s="74">
        <v>0.28399999999999997</v>
      </c>
      <c r="D45" s="78">
        <f>C45*'Pregnant Women Population'!C45</f>
        <v>398187.87999999995</v>
      </c>
      <c r="E45" s="78">
        <f>C45*'Pregnant Women Population'!D45</f>
        <v>392439.72</v>
      </c>
      <c r="F45" s="78">
        <f>C45*'Pregnant Women Population'!E45</f>
        <v>387873.28399999999</v>
      </c>
      <c r="G45" s="78">
        <f>C45*'Pregnant Women Population'!F45</f>
        <v>383870.01999999996</v>
      </c>
      <c r="H45" s="78">
        <f>C45*'Pregnant Women Population'!G45</f>
        <v>378904.27999999997</v>
      </c>
      <c r="I45" s="78">
        <f>C45*'Pregnant Women Population'!H45</f>
        <v>375493.43999999994</v>
      </c>
      <c r="J45" s="78">
        <f>C45*'Pregnant Women Population'!I45</f>
        <v>371936.05599999998</v>
      </c>
    </row>
    <row r="46" spans="2:10">
      <c r="B46" t="s">
        <v>193</v>
      </c>
      <c r="C46" s="74">
        <v>0.57499999999999996</v>
      </c>
      <c r="D46" s="78">
        <f>C46*'Pregnant Women Population'!C46</f>
        <v>585181.52499999991</v>
      </c>
      <c r="E46" s="78">
        <f>C46*'Pregnant Women Population'!D46</f>
        <v>584027.5</v>
      </c>
      <c r="F46" s="78">
        <f>C46*'Pregnant Women Population'!E46</f>
        <v>587779.94999999995</v>
      </c>
      <c r="G46" s="78">
        <f>C46*'Pregnant Women Population'!F46</f>
        <v>588496.97499999998</v>
      </c>
      <c r="H46" s="78">
        <f>C46*'Pregnant Women Population'!G46</f>
        <v>591607.72499999998</v>
      </c>
      <c r="I46" s="78">
        <f>C46*'Pregnant Women Population'!H46</f>
        <v>594222.82499999995</v>
      </c>
      <c r="J46" s="78">
        <f>C46*'Pregnant Women Population'!I46</f>
        <v>595863.875</v>
      </c>
    </row>
    <row r="47" spans="2:10">
      <c r="B47" t="s">
        <v>195</v>
      </c>
      <c r="C47" s="74">
        <v>0.39300000000000002</v>
      </c>
      <c r="D47" s="78">
        <f>C47*'Pregnant Women Population'!C47</f>
        <v>277950.82199999999</v>
      </c>
      <c r="E47" s="78">
        <f>C47*'Pregnant Women Population'!D47</f>
        <v>281763.315</v>
      </c>
      <c r="F47" s="78">
        <f>C47*'Pregnant Women Population'!E47</f>
        <v>286224.25800000003</v>
      </c>
      <c r="G47" s="78">
        <f>C47*'Pregnant Women Population'!F47</f>
        <v>291352.51500000001</v>
      </c>
      <c r="H47" s="78">
        <f>C47*'Pregnant Women Population'!G47</f>
        <v>294143.60100000002</v>
      </c>
      <c r="I47" s="78">
        <f>C47*'Pregnant Women Population'!H47</f>
        <v>297896.35800000001</v>
      </c>
      <c r="J47" s="78">
        <f>C47*'Pregnant Women Population'!I47</f>
        <v>301697.84700000001</v>
      </c>
    </row>
    <row r="48" spans="2:10">
      <c r="B48" s="20" t="s">
        <v>196</v>
      </c>
      <c r="C48" s="75">
        <v>0.317</v>
      </c>
      <c r="D48" s="79">
        <f>C48*'Pregnant Women Population'!C48</f>
        <v>160835.973</v>
      </c>
      <c r="E48" s="79">
        <f>C48*'Pregnant Women Population'!D48</f>
        <v>161677.92499999999</v>
      </c>
      <c r="F48" s="79">
        <f>C48*'Pregnant Women Population'!E48</f>
        <v>163621.769</v>
      </c>
      <c r="G48" s="79">
        <f>C48*'Pregnant Women Population'!F48</f>
        <v>164815.908</v>
      </c>
      <c r="H48" s="79">
        <f>C48*'Pregnant Women Population'!G48</f>
        <v>166089.29699999999</v>
      </c>
      <c r="I48" s="79">
        <f>C48*'Pregnant Women Population'!H48</f>
        <v>167458.42000000001</v>
      </c>
      <c r="J48" s="79">
        <f>C48*'Pregnant Women Population'!I48</f>
        <v>169174.34100000001</v>
      </c>
    </row>
    <row r="49" spans="2:3">
      <c r="B49" s="17"/>
      <c r="C49" s="17"/>
    </row>
    <row r="50" spans="2:3">
      <c r="B50" s="155" t="s">
        <v>431</v>
      </c>
    </row>
  </sheetData>
  <hyperlinks>
    <hyperlink ref="C3" r:id="rId1" xr:uid="{B65EB014-F942-8243-ACA5-989916EB4B3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57A3-D052-45CE-88E7-166D48822952}">
  <sheetPr>
    <tabColor theme="0" tint="-4.9989318521683403E-2"/>
  </sheetPr>
  <dimension ref="B1:G52"/>
  <sheetViews>
    <sheetView showGridLines="0" zoomScale="120" zoomScaleNormal="120" workbookViewId="0">
      <selection activeCell="H13" sqref="H13"/>
    </sheetView>
  </sheetViews>
  <sheetFormatPr defaultColWidth="8.81640625" defaultRowHeight="14.5"/>
  <cols>
    <col min="1" max="1" width="2.453125" customWidth="1"/>
    <col min="2" max="2" width="28.1796875" style="103" customWidth="1"/>
    <col min="3" max="4" width="18.453125" style="103" customWidth="1"/>
    <col min="5" max="5" width="21" style="103" customWidth="1"/>
    <col min="6" max="6" width="18.54296875" style="103" customWidth="1"/>
    <col min="7" max="7" width="18.81640625" style="104" customWidth="1"/>
  </cols>
  <sheetData>
    <row r="1" spans="2:7" ht="9" customHeight="1"/>
    <row r="2" spans="2:7">
      <c r="B2" s="486" t="s">
        <v>432</v>
      </c>
    </row>
    <row r="3" spans="2:7">
      <c r="B3" s="105" t="s">
        <v>131</v>
      </c>
      <c r="C3" s="105" t="s">
        <v>433</v>
      </c>
      <c r="D3" s="105" t="s">
        <v>434</v>
      </c>
      <c r="E3" s="105" t="s">
        <v>435</v>
      </c>
      <c r="F3" s="105" t="s">
        <v>436</v>
      </c>
      <c r="G3" s="106" t="s">
        <v>437</v>
      </c>
    </row>
    <row r="4" spans="2:7">
      <c r="B4" s="103" t="s">
        <v>134</v>
      </c>
      <c r="C4" s="107" t="s">
        <v>438</v>
      </c>
      <c r="D4" s="107" t="s">
        <v>439</v>
      </c>
      <c r="E4" s="107" t="e" vm="1">
        <v>#VALUE!</v>
      </c>
      <c r="F4" s="108" cm="1">
        <f t="array" aca="1" ref="F4" ca="1">_FV(E4,"Price")</f>
        <v>72.459999999999994</v>
      </c>
      <c r="G4" s="104" cm="1">
        <f t="array" aca="1" ref="G4" ca="1">_FV(E4,"Last trade time",TRUE)</f>
        <v>45758.595219907409</v>
      </c>
    </row>
    <row r="5" spans="2:7">
      <c r="B5" s="103" t="s">
        <v>136</v>
      </c>
      <c r="C5" s="107" t="s">
        <v>440</v>
      </c>
      <c r="D5" s="107" t="s">
        <v>441</v>
      </c>
      <c r="E5" s="107" t="e" vm="2">
        <v>#VALUE!</v>
      </c>
      <c r="F5" s="113" cm="1">
        <f t="array" aca="1" ref="F5" ca="1">_FV(E5,"Price")</f>
        <v>131.245</v>
      </c>
      <c r="G5" s="104" cm="1">
        <f t="array" aca="1" ref="G5" ca="1">_FV(E5,"Last trade time",TRUE)</f>
        <v>45758.755046296297</v>
      </c>
    </row>
    <row r="6" spans="2:7">
      <c r="B6" s="103" t="s">
        <v>138</v>
      </c>
      <c r="C6" s="107" t="s">
        <v>442</v>
      </c>
      <c r="D6" s="107" t="s">
        <v>443</v>
      </c>
      <c r="E6" s="107" t="e" vm="3">
        <v>#VALUE!</v>
      </c>
      <c r="F6" s="114" cm="1">
        <f t="array" aca="1" ref="F6" ca="1">_FV(E6,"Price")</f>
        <v>912</v>
      </c>
      <c r="G6" s="104" cm="1">
        <f t="array" aca="1" ref="G6" ca="1">_FV(E6,"Last trade time",TRUE)</f>
        <v>45758.755011574074</v>
      </c>
    </row>
    <row r="7" spans="2:7">
      <c r="B7" s="103" t="s">
        <v>140</v>
      </c>
      <c r="C7" s="107" t="s">
        <v>444</v>
      </c>
      <c r="D7" s="107" t="s">
        <v>445</v>
      </c>
      <c r="E7" s="107" t="e" vm="4">
        <v>#VALUE!</v>
      </c>
      <c r="F7" s="115" cm="1">
        <f t="array" aca="1" ref="F7" ca="1">_FV(E7,"Price")</f>
        <v>121</v>
      </c>
      <c r="G7" s="104" cm="1">
        <f t="array" aca="1" ref="G7" ca="1">_FV(E7,"Last trade time",TRUE)</f>
        <v>45757.257395833331</v>
      </c>
    </row>
    <row r="8" spans="2:7">
      <c r="B8" s="103" t="s">
        <v>142</v>
      </c>
      <c r="C8" s="107" t="s">
        <v>446</v>
      </c>
      <c r="D8" s="107" t="s">
        <v>447</v>
      </c>
      <c r="E8" s="107" t="e" vm="5">
        <v>#VALUE!</v>
      </c>
      <c r="F8" s="116" cm="1">
        <f t="array" aca="1" ref="F8" ca="1">_FV(E8,"Price")</f>
        <v>5.8620999999999999</v>
      </c>
      <c r="G8" s="104" cm="1">
        <f t="array" aca="1" ref="G8" ca="1">_FV(E8,"Last trade time",TRUE)</f>
        <v>45758.755069444444</v>
      </c>
    </row>
    <row r="9" spans="2:7">
      <c r="B9" s="103" t="s">
        <v>143</v>
      </c>
      <c r="C9" s="107" t="s">
        <v>448</v>
      </c>
      <c r="D9" s="107" t="s">
        <v>449</v>
      </c>
      <c r="E9" s="107" t="e" vm="6">
        <v>#VALUE!</v>
      </c>
      <c r="F9" s="117" cm="1">
        <f t="array" aca="1" ref="F9" ca="1">_FV(E9,"Price")</f>
        <v>593</v>
      </c>
      <c r="G9" s="104" cm="1">
        <f t="array" aca="1" ref="G9" ca="1">_FV(E9,"Last trade time",TRUE)</f>
        <v>45758.704027777778</v>
      </c>
    </row>
    <row r="10" spans="2:7">
      <c r="B10" s="103" t="s">
        <v>145</v>
      </c>
      <c r="C10" s="107" t="s">
        <v>448</v>
      </c>
      <c r="D10" s="107" t="s">
        <v>449</v>
      </c>
      <c r="E10" s="107" t="e" vm="6">
        <v>#VALUE!</v>
      </c>
      <c r="F10" s="117" cm="1">
        <f t="array" aca="1" ref="F10" ca="1">_FV(E10,"Price")</f>
        <v>593</v>
      </c>
      <c r="G10" s="104" cm="1">
        <f t="array" aca="1" ref="G10" ca="1">_FV(E10,"Last trade time",TRUE)</f>
        <v>45758.704027777778</v>
      </c>
    </row>
    <row r="11" spans="2:7">
      <c r="B11" s="103" t="s">
        <v>147</v>
      </c>
      <c r="C11" s="107" t="s">
        <v>450</v>
      </c>
      <c r="D11" s="107" t="s">
        <v>451</v>
      </c>
      <c r="E11" s="107" t="e" vm="7">
        <v>#VALUE!</v>
      </c>
      <c r="F11" s="118" cm="1">
        <f t="array" aca="1" ref="F11" ca="1">_FV(E11,"Price")</f>
        <v>2930.75</v>
      </c>
      <c r="G11" s="104" cm="1">
        <f t="array" aca="1" ref="G11" ca="1">_FV(E11,"Last trade time",TRUE)</f>
        <v>45758.754803240743</v>
      </c>
    </row>
    <row r="12" spans="2:7">
      <c r="B12" s="103" t="s">
        <v>149</v>
      </c>
      <c r="C12" s="107" t="s">
        <v>452</v>
      </c>
      <c r="D12" s="107" t="s">
        <v>453</v>
      </c>
      <c r="E12" s="107" t="e" vm="8">
        <v>#VALUE!</v>
      </c>
      <c r="F12" s="119" cm="1">
        <f t="array" aca="1" ref="F12" ca="1">_FV(E12,"Price")</f>
        <v>579.11</v>
      </c>
      <c r="G12" s="104" cm="1">
        <f t="array" aca="1" ref="G12" ca="1">_FV(E12,"Last trade time",TRUE)</f>
        <v>45758.736018518517</v>
      </c>
    </row>
    <row r="13" spans="2:7">
      <c r="B13" s="103" t="s">
        <v>150</v>
      </c>
      <c r="C13" s="107" t="s">
        <v>452</v>
      </c>
      <c r="D13" s="107" t="s">
        <v>453</v>
      </c>
      <c r="E13" s="107" t="e" vm="8">
        <v>#VALUE!</v>
      </c>
      <c r="F13" s="119" cm="1">
        <f t="array" aca="1" ref="F13" ca="1">_FV(E13,"Price")</f>
        <v>579.11</v>
      </c>
      <c r="G13" s="104" cm="1">
        <f t="array" aca="1" ref="G13" ca="1">_FV(E13,"Last trade time",TRUE)</f>
        <v>45758.736018518517</v>
      </c>
    </row>
    <row r="14" spans="2:7">
      <c r="B14" s="103" t="s">
        <v>151</v>
      </c>
      <c r="C14" s="107" t="s">
        <v>448</v>
      </c>
      <c r="D14" s="107" t="s">
        <v>449</v>
      </c>
      <c r="E14" s="107" t="e" vm="6">
        <v>#VALUE!</v>
      </c>
      <c r="F14" s="117" cm="1">
        <f t="array" aca="1" ref="F14" ca="1">_FV(E14,"Price")</f>
        <v>593</v>
      </c>
      <c r="G14" s="104" cm="1">
        <f t="array" aca="1" ref="G14" ca="1">_FV(E14,"Last trade time",TRUE)</f>
        <v>45758.704027777778</v>
      </c>
    </row>
    <row r="15" spans="2:7">
      <c r="B15" s="103" t="s">
        <v>152</v>
      </c>
      <c r="C15" s="103" t="s">
        <v>454</v>
      </c>
      <c r="D15" s="103" t="s">
        <v>455</v>
      </c>
      <c r="E15" s="107" t="e" vm="9">
        <v>#VALUE!</v>
      </c>
      <c r="F15" s="120" cm="1">
        <f t="array" aca="1" ref="F15" ca="1">_FV(E15,"Price")</f>
        <v>2860.5</v>
      </c>
      <c r="G15" s="104" cm="1">
        <f t="array" aca="1" ref="G15" ca="1">_FV(E15,"Last trade time",TRUE)</f>
        <v>45758.754826388889</v>
      </c>
    </row>
    <row r="16" spans="2:7">
      <c r="B16" s="103" t="s">
        <v>154</v>
      </c>
      <c r="C16" s="107" t="s">
        <v>456</v>
      </c>
      <c r="D16" s="107" t="s">
        <v>457</v>
      </c>
      <c r="E16" s="107" t="e" vm="10">
        <v>#VALUE!</v>
      </c>
      <c r="F16" s="121" cm="1">
        <f t="array" aca="1" ref="F16" ca="1">_FV(E16,"Price")</f>
        <v>51.28</v>
      </c>
      <c r="G16" s="104" cm="1">
        <f t="array" aca="1" ref="G16" ca="1">_FV(E16,"Last trade time",TRUE)</f>
        <v>45758.409895833334</v>
      </c>
    </row>
    <row r="17" spans="2:7">
      <c r="B17" s="103" t="s">
        <v>155</v>
      </c>
      <c r="C17" s="107" t="s">
        <v>458</v>
      </c>
      <c r="D17" s="107" t="s">
        <v>459</v>
      </c>
      <c r="E17" s="107" t="e" vm="11">
        <v>#VALUE!</v>
      </c>
      <c r="F17" s="122" cm="1">
        <f t="array" aca="1" ref="F17" ca="1">_FV(E17,"Price")</f>
        <v>130.22790000000001</v>
      </c>
      <c r="G17" s="104" cm="1">
        <f t="array" aca="1" ref="G17" ca="1">_FV(E17,"Last trade time",TRUE)</f>
        <v>45758.595324074071</v>
      </c>
    </row>
    <row r="18" spans="2:7">
      <c r="B18" s="103" t="s">
        <v>157</v>
      </c>
      <c r="C18" s="107" t="s">
        <v>460</v>
      </c>
      <c r="D18" s="107" t="s">
        <v>461</v>
      </c>
      <c r="E18" s="107" t="e" vm="12">
        <v>#VALUE!</v>
      </c>
      <c r="F18" s="118" cm="1">
        <f t="array" aca="1" ref="F18" ca="1">_FV(E18,"Price")</f>
        <v>15.45</v>
      </c>
      <c r="G18" s="104" cm="1">
        <f t="array" aca="1" ref="G18" ca="1">_FV(E18,"Last trade time",TRUE)</f>
        <v>45758.755011574074</v>
      </c>
    </row>
    <row r="19" spans="2:7">
      <c r="B19" s="103" t="s">
        <v>158</v>
      </c>
      <c r="C19" s="107" t="s">
        <v>462</v>
      </c>
      <c r="D19" s="107" t="s">
        <v>463</v>
      </c>
      <c r="E19" s="107" t="e" vm="13">
        <v>#VALUE!</v>
      </c>
      <c r="F19" s="123" cm="1">
        <f t="array" aca="1" ref="F19" ca="1">_FV(E19,"Price")</f>
        <v>7.7030000000000003</v>
      </c>
      <c r="G19" s="104" cm="1">
        <f t="array" aca="1" ref="G19" ca="1">_FV(E19,"Last trade time",TRUE)</f>
        <v>45758.754861111112</v>
      </c>
    </row>
    <row r="20" spans="2:7">
      <c r="B20" s="103" t="s">
        <v>159</v>
      </c>
      <c r="C20" s="107" t="s">
        <v>464</v>
      </c>
      <c r="D20" s="107" t="s">
        <v>465</v>
      </c>
      <c r="E20" s="107" t="e" vm="14">
        <v>#VALUE!</v>
      </c>
      <c r="F20" s="124" cm="1">
        <f t="array" aca="1" ref="F20" ca="1">_FV(E20,"Price")</f>
        <v>8614</v>
      </c>
      <c r="G20" s="104" cm="1">
        <f t="array" aca="1" ref="G20" ca="1">_FV(E20,"Last trade time",TRUE)</f>
        <v>45758.754872685182</v>
      </c>
    </row>
    <row r="21" spans="2:7">
      <c r="B21" s="103" t="s">
        <v>160</v>
      </c>
      <c r="C21" s="107" t="s">
        <v>466</v>
      </c>
      <c r="D21" s="107" t="s">
        <v>467</v>
      </c>
      <c r="E21" s="107" t="e" vm="15">
        <v>#VALUE!</v>
      </c>
      <c r="F21" s="125" cm="1">
        <f t="array" aca="1" ref="F21" ca="1">_FV(E21,"Price")</f>
        <v>86.19</v>
      </c>
      <c r="G21" s="104" cm="1">
        <f t="array" aca="1" ref="G21" ca="1">_FV(E21,"Last trade time",TRUE)</f>
        <v>45758.740474537037</v>
      </c>
    </row>
    <row r="22" spans="2:7">
      <c r="B22" s="103" t="s">
        <v>161</v>
      </c>
      <c r="C22" s="107" t="s">
        <v>468</v>
      </c>
      <c r="D22" s="107" t="s">
        <v>469</v>
      </c>
      <c r="E22" s="107" t="e" vm="16">
        <v>#VALUE!</v>
      </c>
      <c r="F22" s="126" cm="1">
        <f t="array" aca="1" ref="F22" ca="1">_FV(E22,"Price")</f>
        <v>16790</v>
      </c>
      <c r="G22" s="104" cm="1">
        <f t="array" aca="1" ref="G22" ca="1">_FV(E22,"Last trade time",TRUE)</f>
        <v>45758.327418981484</v>
      </c>
    </row>
    <row r="23" spans="2:7">
      <c r="B23" s="109" t="s">
        <v>162</v>
      </c>
      <c r="C23" s="107" t="s">
        <v>470</v>
      </c>
      <c r="D23" s="107" t="s">
        <v>471</v>
      </c>
      <c r="E23" s="107" t="e" vm="17">
        <v>#VALUE!</v>
      </c>
      <c r="F23" s="127" cm="1">
        <f t="array" aca="1" ref="F23" ca="1">_FV(E23,"Price")</f>
        <v>1309</v>
      </c>
      <c r="G23" s="104" cm="1">
        <f t="array" aca="1" ref="G23" ca="1">_FV(E23,"Last trade time",TRUE)</f>
        <v>45758.595277777778</v>
      </c>
    </row>
    <row r="24" spans="2:7">
      <c r="B24" s="103" t="s">
        <v>163</v>
      </c>
      <c r="C24" s="107" t="s">
        <v>472</v>
      </c>
      <c r="D24" s="107" t="s">
        <v>473</v>
      </c>
      <c r="E24" s="107" t="e" vm="18">
        <v>#VALUE!</v>
      </c>
      <c r="F24" s="128" cm="1">
        <f t="array" aca="1" ref="F24" ca="1">_FV(E24,"Price")</f>
        <v>129.6</v>
      </c>
      <c r="G24" s="104" cm="1">
        <f t="array" aca="1" ref="G24" ca="1">_FV(E24,"Last trade time",TRUE)</f>
        <v>45758.541134259256</v>
      </c>
    </row>
    <row r="25" spans="2:7">
      <c r="B25" s="103" t="s">
        <v>165</v>
      </c>
      <c r="C25" s="107" t="s">
        <v>474</v>
      </c>
      <c r="D25" s="107" t="s">
        <v>475</v>
      </c>
      <c r="E25" s="107" t="e" vm="19">
        <v>#VALUE!</v>
      </c>
      <c r="F25" s="129" cm="1">
        <f t="array" aca="1" ref="F25" ca="1">_FV(E25,"Price")</f>
        <v>4489.0200000000004</v>
      </c>
      <c r="G25" s="104" cm="1">
        <f t="array" aca="1" ref="G25" ca="1">_FV(E25,"Last trade time",TRUE)</f>
        <v>45758.667569444442</v>
      </c>
    </row>
    <row r="26" spans="2:7">
      <c r="B26" s="103" t="s">
        <v>166</v>
      </c>
      <c r="C26" s="107" t="s">
        <v>476</v>
      </c>
      <c r="D26" s="107" t="s">
        <v>477</v>
      </c>
      <c r="E26" s="107" t="e" vm="20">
        <v>#VALUE!</v>
      </c>
      <c r="F26" s="118" cm="1">
        <f t="array" aca="1" ref="F26" ca="1">_FV(E26,"Price")</f>
        <v>1717.02</v>
      </c>
      <c r="G26" s="104" cm="1">
        <f t="array" aca="1" ref="G26" ca="1">_FV(E26,"Last trade time",TRUE)</f>
        <v>45758.595335648148</v>
      </c>
    </row>
    <row r="27" spans="2:7">
      <c r="B27" s="103" t="s">
        <v>167</v>
      </c>
      <c r="C27" s="107" t="s">
        <v>448</v>
      </c>
      <c r="D27" s="107" t="s">
        <v>449</v>
      </c>
      <c r="E27" s="107" t="e" vm="6">
        <v>#VALUE!</v>
      </c>
      <c r="F27" s="117" cm="1">
        <f t="array" aca="1" ref="F27" ca="1">_FV(E27,"Price")</f>
        <v>593</v>
      </c>
      <c r="G27" s="104" cm="1">
        <f t="array" aca="1" ref="G27" ca="1">_FV(E27,"Last trade time",TRUE)</f>
        <v>45758.704027777778</v>
      </c>
    </row>
    <row r="28" spans="2:7">
      <c r="B28" s="103" t="s">
        <v>168</v>
      </c>
      <c r="C28" s="107" t="s">
        <v>478</v>
      </c>
      <c r="D28" s="107" t="s">
        <v>479</v>
      </c>
      <c r="E28" s="107" t="e" vm="21">
        <v>#VALUE!</v>
      </c>
      <c r="F28" s="130" cm="1">
        <f t="array" aca="1" ref="F28" ca="1">_FV(E28,"Price")</f>
        <v>20.286000000000001</v>
      </c>
      <c r="G28" s="104" cm="1">
        <f t="array" aca="1" ref="G28" ca="1">_FV(E28,"Last trade time",TRUE)</f>
        <v>45758.755057870374</v>
      </c>
    </row>
    <row r="29" spans="2:7">
      <c r="B29" s="103" t="s">
        <v>169</v>
      </c>
      <c r="C29" s="107" t="s">
        <v>480</v>
      </c>
      <c r="D29" s="107" t="s">
        <v>481</v>
      </c>
      <c r="E29" s="107" t="e" vm="22">
        <v>#VALUE!</v>
      </c>
      <c r="F29" s="118" cm="1">
        <f t="array" aca="1" ref="F29" ca="1">_FV(E29,"Price")</f>
        <v>63.27</v>
      </c>
      <c r="G29" s="104" cm="1">
        <f t="array" aca="1" ref="G29" ca="1">_FV(E29,"Last trade time",TRUE)</f>
        <v>45758.755011574074</v>
      </c>
    </row>
    <row r="30" spans="2:7">
      <c r="B30" s="103" t="s">
        <v>171</v>
      </c>
      <c r="C30" s="107" t="s">
        <v>482</v>
      </c>
      <c r="D30" s="107" t="s">
        <v>483</v>
      </c>
      <c r="E30" s="107" t="e" vm="23">
        <v>#VALUE!</v>
      </c>
      <c r="F30" s="131" cm="1">
        <f t="array" aca="1" ref="F30" ca="1">_FV(E30,"Price")</f>
        <v>2093.6999999999998</v>
      </c>
      <c r="G30" s="104" cm="1">
        <f t="array" aca="1" ref="G30" ca="1">_FV(E30,"Last trade time",TRUE)</f>
        <v>45758.54247685185</v>
      </c>
    </row>
    <row r="31" spans="2:7">
      <c r="B31" s="103" t="s">
        <v>172</v>
      </c>
      <c r="C31" s="107" t="s">
        <v>484</v>
      </c>
      <c r="D31" s="107" t="s">
        <v>485</v>
      </c>
      <c r="E31" s="107" t="e" vm="24">
        <v>#VALUE!</v>
      </c>
      <c r="F31" s="132" cm="1">
        <f t="array" aca="1" ref="F31" ca="1">_FV(E31,"Price")</f>
        <v>137.66</v>
      </c>
      <c r="G31" s="104" cm="1">
        <f t="array" aca="1" ref="G31" ca="1">_FV(E31,"Last trade time",TRUE)</f>
        <v>45758.41815972222</v>
      </c>
    </row>
    <row r="32" spans="2:7">
      <c r="B32" s="103" t="s">
        <v>173</v>
      </c>
      <c r="C32" s="103" t="s">
        <v>448</v>
      </c>
      <c r="D32" s="103" t="s">
        <v>449</v>
      </c>
      <c r="E32" s="107" t="e" vm="6">
        <v>#VALUE!</v>
      </c>
      <c r="F32" s="117" cm="1">
        <f t="array" aca="1" ref="F32" ca="1">_FV(E32,"Price")</f>
        <v>593</v>
      </c>
      <c r="G32" s="104" cm="1">
        <f t="array" aca="1" ref="G32" ca="1">_FV(E32,"Last trade time",TRUE)</f>
        <v>45758.704027777778</v>
      </c>
    </row>
    <row r="33" spans="2:7">
      <c r="B33" s="103" t="s">
        <v>175</v>
      </c>
      <c r="C33" s="107" t="s">
        <v>486</v>
      </c>
      <c r="D33" s="107" t="s">
        <v>487</v>
      </c>
      <c r="E33" s="107" t="e" vm="25">
        <v>#VALUE!</v>
      </c>
      <c r="F33" s="133" cm="1">
        <f t="array" aca="1" ref="F33" ca="1">_FV(E33,"Price")</f>
        <v>780</v>
      </c>
      <c r="G33" s="104" cm="1">
        <f t="array" aca="1" ref="G33" ca="1">_FV(E33,"Last trade time",TRUE)</f>
        <v>45223.489560185182</v>
      </c>
    </row>
    <row r="34" spans="2:7">
      <c r="B34" s="103" t="s">
        <v>177</v>
      </c>
      <c r="C34" s="107" t="s">
        <v>488</v>
      </c>
      <c r="D34" s="107" t="s">
        <v>489</v>
      </c>
      <c r="E34" s="107" t="e" vm="26">
        <v>#VALUE!</v>
      </c>
      <c r="F34" s="118" cm="1">
        <f t="array" aca="1" ref="F34" ca="1">_FV(E34,"Price")</f>
        <v>4.0682999999999998</v>
      </c>
      <c r="G34" s="104" cm="1">
        <f t="array" aca="1" ref="G34" ca="1">_FV(E34,"Last trade time",TRUE)</f>
        <v>45758.31454861111</v>
      </c>
    </row>
    <row r="35" spans="2:7">
      <c r="B35" s="103" t="s">
        <v>179</v>
      </c>
      <c r="C35" s="107" t="s">
        <v>490</v>
      </c>
      <c r="D35" s="107" t="s">
        <v>491</v>
      </c>
      <c r="E35" s="107" t="e" vm="27">
        <v>#VALUE!</v>
      </c>
      <c r="F35" s="134" cm="1">
        <f t="array" aca="1" ref="F35" ca="1">_FV(E35,"Price")</f>
        <v>280.39999999999998</v>
      </c>
      <c r="G35" s="104" cm="1">
        <f t="array" aca="1" ref="G35" ca="1">_FV(E35,"Last trade time",TRUE)</f>
        <v>45758.704039351855</v>
      </c>
    </row>
    <row r="36" spans="2:7">
      <c r="B36" s="103" t="s">
        <v>181</v>
      </c>
      <c r="C36" s="103" t="s">
        <v>492</v>
      </c>
      <c r="D36" s="103" t="s">
        <v>493</v>
      </c>
      <c r="E36" s="107" t="e" vm="28">
        <v>#VALUE!</v>
      </c>
      <c r="F36" s="135" cm="1">
        <f t="array" aca="1" ref="F36" ca="1">_FV(E36,"Price")</f>
        <v>56.957999999999998</v>
      </c>
      <c r="G36" s="104" cm="1">
        <f t="array" aca="1" ref="G36" ca="1">_FV(E36,"Last trade time",TRUE)</f>
        <v>45758.755023148151</v>
      </c>
    </row>
    <row r="37" spans="2:7">
      <c r="B37" s="103" t="s">
        <v>182</v>
      </c>
      <c r="C37" s="107" t="s">
        <v>494</v>
      </c>
      <c r="D37" s="107" t="s">
        <v>495</v>
      </c>
      <c r="E37" s="107" t="e" vm="29">
        <v>#VALUE!</v>
      </c>
      <c r="F37" s="136" cm="1">
        <f t="array" aca="1" ref="F37" ca="1">_FV(E37,"Price")</f>
        <v>1401</v>
      </c>
      <c r="G37" s="104" cm="1">
        <f t="array" aca="1" ref="G37" ca="1">_FV(E37,"Last trade time",TRUE)</f>
        <v>45758.703900462962</v>
      </c>
    </row>
    <row r="38" spans="2:7">
      <c r="B38" s="103" t="s">
        <v>184</v>
      </c>
      <c r="C38" s="107" t="s">
        <v>448</v>
      </c>
      <c r="D38" s="107" t="s">
        <v>449</v>
      </c>
      <c r="E38" s="107" t="e" vm="6">
        <v>#VALUE!</v>
      </c>
      <c r="F38" s="117" cm="1">
        <f t="array" aca="1" ref="F38" ca="1">_FV(E38,"Price")</f>
        <v>593</v>
      </c>
      <c r="G38" s="104" cm="1">
        <f t="array" aca="1" ref="G38" ca="1">_FV(E38,"Last trade time",TRUE)</f>
        <v>45758.704027777778</v>
      </c>
    </row>
    <row r="39" spans="2:7">
      <c r="B39" s="103" t="s">
        <v>186</v>
      </c>
      <c r="C39" s="107" t="s">
        <v>496</v>
      </c>
      <c r="D39" s="107" t="s">
        <v>497</v>
      </c>
      <c r="E39" s="107" t="e" vm="30">
        <v>#VALUE!</v>
      </c>
      <c r="F39" s="137" cm="1">
        <f t="array" aca="1" ref="F39" ca="1">_FV(E39,"Price")</f>
        <v>568</v>
      </c>
      <c r="G39" s="104" cm="1">
        <f t="array" aca="1" ref="G39" ca="1">_FV(E39,"Last trade time",TRUE)</f>
        <v>45758.703819444447</v>
      </c>
    </row>
    <row r="40" spans="2:7">
      <c r="B40" s="103" t="s">
        <v>187</v>
      </c>
      <c r="C40" s="107" t="s">
        <v>498</v>
      </c>
      <c r="D40" s="107" t="s">
        <v>499</v>
      </c>
      <c r="E40" s="107" t="e" vm="31">
        <v>#VALUE!</v>
      </c>
      <c r="F40" s="138" cm="1">
        <f t="array" aca="1" ref="F40" ca="1">_FV(E40,"Price")</f>
        <v>19.139099999999999</v>
      </c>
      <c r="G40" s="104" cm="1">
        <f t="array" aca="1" ref="G40" ca="1">_FV(E40,"Last trade time",TRUE)</f>
        <v>45758.755046296297</v>
      </c>
    </row>
    <row r="41" spans="2:7">
      <c r="B41" s="103" t="s">
        <v>188</v>
      </c>
      <c r="C41" s="107" t="s">
        <v>500</v>
      </c>
      <c r="D41" s="107" t="s">
        <v>501</v>
      </c>
      <c r="E41" s="107" t="e" vm="31">
        <v>#VALUE!</v>
      </c>
      <c r="F41" s="138" cm="1">
        <f t="array" aca="1" ref="F41" ca="1">_FV(E41,"Price")</f>
        <v>19.139099999999999</v>
      </c>
      <c r="G41" s="104" cm="1">
        <f t="array" aca="1" ref="G41" ca="1">_FV(E41,"Last trade time",TRUE)</f>
        <v>45758.755046296297</v>
      </c>
    </row>
    <row r="42" spans="2:7">
      <c r="B42" s="103" t="s">
        <v>189</v>
      </c>
      <c r="C42" s="103" t="s">
        <v>502</v>
      </c>
      <c r="D42" s="103" t="s">
        <v>503</v>
      </c>
      <c r="E42" s="107" t="e" vm="32">
        <v>#VALUE!</v>
      </c>
      <c r="F42" s="118" cm="1">
        <f t="array" aca="1" ref="F42" ca="1">_FV(E42,"Price")</f>
        <v>598.88019999999995</v>
      </c>
      <c r="G42" s="104" cm="1">
        <f t="array" aca="1" ref="G42" ca="1">_FV(E42,"Last trade time",TRUE)</f>
        <v>45758.59516203704</v>
      </c>
    </row>
    <row r="43" spans="2:7">
      <c r="B43" s="103" t="s">
        <v>190</v>
      </c>
      <c r="C43" s="107" t="s">
        <v>504</v>
      </c>
      <c r="D43" s="107" t="s">
        <v>505</v>
      </c>
      <c r="E43" s="107" t="e" vm="33">
        <v>#VALUE!</v>
      </c>
      <c r="F43" s="118" cm="1">
        <f t="array" aca="1" ref="F43" ca="1">_FV(E43,"Price")</f>
        <v>3670</v>
      </c>
      <c r="G43" s="104" cm="1">
        <f t="array" aca="1" ref="G43" ca="1">_FV(E43,"Last trade time",TRUE)</f>
        <v>45758.755023148151</v>
      </c>
    </row>
    <row r="44" spans="2:7">
      <c r="B44" s="103" t="s">
        <v>191</v>
      </c>
      <c r="C44" s="103" t="s">
        <v>506</v>
      </c>
      <c r="D44" s="103" t="s">
        <v>507</v>
      </c>
      <c r="E44" s="107" t="e" vm="34">
        <v>#VALUE!</v>
      </c>
      <c r="F44" s="118" cm="1">
        <f t="array" aca="1" ref="F44" ca="1">_FV(E44,"Price")</f>
        <v>2659</v>
      </c>
      <c r="G44" s="104" cm="1">
        <f t="array" aca="1" ref="G44" ca="1">_FV(E44,"Last trade time",TRUE)</f>
        <v>45758.50304398148</v>
      </c>
    </row>
    <row r="45" spans="2:7">
      <c r="B45" s="103" t="s">
        <v>192</v>
      </c>
      <c r="C45" s="107" t="s">
        <v>508</v>
      </c>
      <c r="D45" s="107" t="s">
        <v>509</v>
      </c>
      <c r="E45" s="107" t="e" vm="35">
        <v>#VALUE!</v>
      </c>
      <c r="F45" s="139" cm="1">
        <f t="array" aca="1" ref="F45" ca="1">_FV(E45,"Price")</f>
        <v>25715</v>
      </c>
      <c r="G45" s="104" cm="1">
        <f t="array" aca="1" ref="G45" ca="1">_FV(E45,"Last trade time",TRUE)</f>
        <v>45758.434803240743</v>
      </c>
    </row>
    <row r="46" spans="2:7">
      <c r="B46" s="103" t="s">
        <v>193</v>
      </c>
      <c r="C46" s="107" t="s">
        <v>510</v>
      </c>
      <c r="D46" s="107" t="s">
        <v>511</v>
      </c>
      <c r="E46" s="107" t="e" vm="36">
        <v>#VALUE!</v>
      </c>
      <c r="F46" s="140" cm="1">
        <f t="array" aca="1" ref="F46" ca="1">_FV(E46,"Price")</f>
        <v>245</v>
      </c>
      <c r="G46" s="104" cm="1">
        <f t="array" aca="1" ref="G46" ca="1">_FV(E46,"Last trade time",TRUE)</f>
        <v>45758.703935185185</v>
      </c>
    </row>
    <row r="47" spans="2:7">
      <c r="B47" s="103" t="s">
        <v>195</v>
      </c>
      <c r="C47" s="107" t="s">
        <v>512</v>
      </c>
      <c r="D47" s="107" t="s">
        <v>513</v>
      </c>
      <c r="E47" s="107" t="e" vm="37">
        <v>#VALUE!</v>
      </c>
      <c r="F47" s="118" cm="1">
        <f t="array" aca="1" ref="F47" ca="1">_FV(E47,"Price")</f>
        <v>28.2</v>
      </c>
      <c r="G47" s="104" cm="1">
        <f t="array" aca="1" ref="G47" ca="1">_FV(E47,"Last trade time",TRUE)</f>
        <v>45758.579988425925</v>
      </c>
    </row>
    <row r="48" spans="2:7">
      <c r="B48" s="110" t="s">
        <v>196</v>
      </c>
      <c r="C48" s="111" t="s">
        <v>514</v>
      </c>
      <c r="D48" s="111" t="s">
        <v>515</v>
      </c>
      <c r="E48" s="111" t="e" vm="31">
        <v>#VALUE!</v>
      </c>
      <c r="F48" s="141" cm="1">
        <f t="array" aca="1" ref="F48" ca="1">_FV(E48,"Price")</f>
        <v>19.139099999999999</v>
      </c>
      <c r="G48" s="142" cm="1">
        <f t="array" aca="1" ref="G48" ca="1">_FV(E48,"Last trade time",TRUE)</f>
        <v>45758.755046296297</v>
      </c>
    </row>
    <row r="49" spans="2:5">
      <c r="B49" s="112"/>
      <c r="C49" s="112"/>
      <c r="D49" s="112"/>
      <c r="E49" s="112"/>
    </row>
    <row r="50" spans="2:5">
      <c r="B50" s="305" t="s">
        <v>516</v>
      </c>
    </row>
    <row r="51" spans="2:5">
      <c r="B51" s="305" t="s">
        <v>517</v>
      </c>
      <c r="C51" s="305" t="s">
        <v>518</v>
      </c>
    </row>
    <row r="52" spans="2:5">
      <c r="C52" s="305" t="s">
        <v>519</v>
      </c>
    </row>
  </sheetData>
  <hyperlinks>
    <hyperlink ref="B2" r:id="rId1" xr:uid="{1AFDB87B-EC4D-044D-BFE4-C2BFAA38DC2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A738-C195-45F5-837E-DBA1E7EA7B6D}">
  <sheetPr>
    <tabColor theme="0" tint="-4.9989318521683403E-2"/>
  </sheetPr>
  <dimension ref="A1:H52"/>
  <sheetViews>
    <sheetView showGridLines="0" zoomScale="120" zoomScaleNormal="120" workbookViewId="0">
      <selection activeCell="C18" sqref="C18"/>
    </sheetView>
  </sheetViews>
  <sheetFormatPr defaultColWidth="8.81640625" defaultRowHeight="14.5"/>
  <cols>
    <col min="1" max="1" width="2.453125" customWidth="1"/>
    <col min="2" max="2" width="28.1796875" style="103" customWidth="1"/>
    <col min="3" max="6" width="16.453125" style="103" customWidth="1"/>
    <col min="7" max="7" width="16.453125" style="104" customWidth="1"/>
    <col min="8" max="8" width="16.453125" customWidth="1"/>
  </cols>
  <sheetData>
    <row r="1" spans="1:8" ht="9" customHeight="1"/>
    <row r="2" spans="1:8">
      <c r="B2" s="486" t="s">
        <v>520</v>
      </c>
    </row>
    <row r="3" spans="1:8">
      <c r="B3" s="105" t="s">
        <v>131</v>
      </c>
      <c r="C3" s="105">
        <v>2024</v>
      </c>
      <c r="D3" s="105">
        <v>2025</v>
      </c>
      <c r="E3" s="105">
        <v>2026</v>
      </c>
      <c r="F3" s="105">
        <v>2027</v>
      </c>
      <c r="G3" s="105">
        <v>2028</v>
      </c>
      <c r="H3" s="105">
        <v>2029</v>
      </c>
    </row>
    <row r="4" spans="1:8">
      <c r="A4" s="25" t="s">
        <v>521</v>
      </c>
      <c r="B4" s="103" t="s">
        <v>134</v>
      </c>
      <c r="C4" s="334">
        <v>8.3000000000000004E-2</v>
      </c>
      <c r="D4" s="334">
        <v>8.3000000000000004E-2</v>
      </c>
      <c r="E4" s="334">
        <v>8.3000000000000004E-2</v>
      </c>
      <c r="F4" s="334">
        <v>8.3000000000000004E-2</v>
      </c>
      <c r="G4" s="334">
        <v>8.3000000000000004E-2</v>
      </c>
      <c r="H4" s="334">
        <v>8.3000000000000004E-2</v>
      </c>
    </row>
    <row r="5" spans="1:8">
      <c r="B5" s="103" t="s">
        <v>136</v>
      </c>
      <c r="C5" s="334">
        <v>7.5999999999999998E-2</v>
      </c>
      <c r="D5" s="334">
        <v>6.4000000000000001E-2</v>
      </c>
      <c r="E5" s="334">
        <v>6.0999999999999999E-2</v>
      </c>
      <c r="F5" s="334">
        <v>5.5E-2</v>
      </c>
      <c r="G5" s="334">
        <v>5.2000000000000005E-2</v>
      </c>
      <c r="H5" s="334">
        <v>0.05</v>
      </c>
    </row>
    <row r="6" spans="1:8">
      <c r="B6" s="103" t="s">
        <v>138</v>
      </c>
      <c r="C6" s="334">
        <v>0.22</v>
      </c>
      <c r="D6" s="334">
        <v>0.128</v>
      </c>
      <c r="E6" s="334">
        <v>8.5000000000000006E-2</v>
      </c>
      <c r="F6" s="334">
        <v>7.400000000000001E-2</v>
      </c>
      <c r="G6" s="334">
        <v>7.400000000000001E-2</v>
      </c>
      <c r="H6" s="334">
        <v>7.400000000000001E-2</v>
      </c>
    </row>
    <row r="7" spans="1:8">
      <c r="B7" s="103" t="s">
        <v>140</v>
      </c>
      <c r="C7" s="334">
        <v>9.3000000000000013E-2</v>
      </c>
      <c r="D7" s="334">
        <v>6.0999999999999999E-2</v>
      </c>
      <c r="E7" s="334">
        <v>5.7000000000000002E-2</v>
      </c>
      <c r="F7" s="334">
        <v>5.5E-2</v>
      </c>
      <c r="G7" s="334">
        <v>5.5E-2</v>
      </c>
      <c r="H7" s="334">
        <v>5.5E-2</v>
      </c>
    </row>
    <row r="8" spans="1:8">
      <c r="B8" s="103" t="s">
        <v>142</v>
      </c>
      <c r="C8" s="334">
        <v>4.0999999999999995E-2</v>
      </c>
      <c r="D8" s="334">
        <v>0.03</v>
      </c>
      <c r="E8" s="334">
        <v>3.1E-2</v>
      </c>
      <c r="F8" s="334">
        <v>0.03</v>
      </c>
      <c r="G8" s="334">
        <v>0.03</v>
      </c>
      <c r="H8" s="334">
        <v>0.03</v>
      </c>
    </row>
    <row r="9" spans="1:8">
      <c r="B9" s="103" t="s">
        <v>143</v>
      </c>
      <c r="C9" s="334">
        <v>0.03</v>
      </c>
      <c r="D9" s="334">
        <v>0.02</v>
      </c>
      <c r="E9" s="334">
        <v>0.02</v>
      </c>
      <c r="F9" s="334">
        <v>0.02</v>
      </c>
      <c r="G9" s="334">
        <v>0.02</v>
      </c>
      <c r="H9" s="334">
        <v>0.02</v>
      </c>
    </row>
    <row r="10" spans="1:8">
      <c r="B10" s="103" t="s">
        <v>145</v>
      </c>
      <c r="C10" s="334">
        <v>2.1000000000000001E-2</v>
      </c>
      <c r="D10" s="334">
        <v>0.02</v>
      </c>
      <c r="E10" s="334">
        <v>0.02</v>
      </c>
      <c r="F10" s="334">
        <v>0.02</v>
      </c>
      <c r="G10" s="334">
        <v>0.02</v>
      </c>
      <c r="H10" s="334">
        <v>0.02</v>
      </c>
    </row>
    <row r="11" spans="1:8">
      <c r="B11" s="103" t="s">
        <v>147</v>
      </c>
      <c r="C11" s="334">
        <v>0.22</v>
      </c>
      <c r="D11" s="334">
        <v>0.2</v>
      </c>
      <c r="E11" s="334">
        <v>0.16</v>
      </c>
      <c r="F11" s="334">
        <v>0.1</v>
      </c>
      <c r="G11" s="334">
        <v>0.1</v>
      </c>
      <c r="H11" s="334">
        <v>0.1</v>
      </c>
    </row>
    <row r="12" spans="1:8">
      <c r="B12" s="103" t="s">
        <v>149</v>
      </c>
      <c r="C12" s="334">
        <v>5.9000000000000004E-2</v>
      </c>
      <c r="D12" s="334">
        <v>5.5E-2</v>
      </c>
      <c r="E12" s="334">
        <v>4.9000000000000002E-2</v>
      </c>
      <c r="F12" s="334">
        <v>3.4000000000000002E-2</v>
      </c>
      <c r="G12" s="334">
        <v>2.5000000000000001E-2</v>
      </c>
      <c r="H12" s="334">
        <v>2.5000000000000001E-2</v>
      </c>
    </row>
    <row r="13" spans="1:8">
      <c r="B13" s="103" t="s">
        <v>150</v>
      </c>
      <c r="C13" s="334">
        <v>3.1E-2</v>
      </c>
      <c r="D13" s="334">
        <v>3.1E-2</v>
      </c>
      <c r="E13" s="334">
        <v>3.1E-2</v>
      </c>
      <c r="F13" s="334">
        <v>3.1E-2</v>
      </c>
      <c r="G13" s="334">
        <v>3.1E-2</v>
      </c>
      <c r="H13" s="334">
        <v>3.1E-2</v>
      </c>
    </row>
    <row r="14" spans="1:8">
      <c r="B14" s="103" t="s">
        <v>151</v>
      </c>
      <c r="C14" s="334">
        <v>3.7999999999999999E-2</v>
      </c>
      <c r="D14" s="334">
        <v>0.03</v>
      </c>
      <c r="E14" s="334">
        <v>2.2000000000000002E-2</v>
      </c>
      <c r="F14" s="334">
        <v>1.9E-2</v>
      </c>
      <c r="G14" s="334">
        <v>0.02</v>
      </c>
      <c r="H14" s="334">
        <v>0.02</v>
      </c>
    </row>
    <row r="15" spans="1:8">
      <c r="B15" s="103" t="s">
        <v>152</v>
      </c>
      <c r="C15" s="334">
        <v>0.17199999999999999</v>
      </c>
      <c r="D15" s="334">
        <v>8.5000000000000006E-2</v>
      </c>
      <c r="E15" s="334">
        <v>7.0000000000000007E-2</v>
      </c>
      <c r="F15" s="334">
        <v>7.0000000000000007E-2</v>
      </c>
      <c r="G15" s="334">
        <v>7.0000000000000007E-2</v>
      </c>
      <c r="H15" s="334">
        <v>7.0000000000000007E-2</v>
      </c>
    </row>
    <row r="16" spans="1:8">
      <c r="B16" s="103" t="s">
        <v>154</v>
      </c>
      <c r="C16" s="334">
        <v>0.32500000000000001</v>
      </c>
      <c r="D16" s="334">
        <v>0.25700000000000001</v>
      </c>
      <c r="E16" s="334">
        <v>0.13100000000000001</v>
      </c>
      <c r="F16" s="334">
        <v>0.10800000000000001</v>
      </c>
      <c r="G16" s="334">
        <v>0.08</v>
      </c>
      <c r="H16" s="334">
        <v>6.0999999999999999E-2</v>
      </c>
    </row>
    <row r="17" spans="2:8">
      <c r="B17" s="103" t="s">
        <v>155</v>
      </c>
      <c r="C17" s="334">
        <v>0.25600000000000001</v>
      </c>
      <c r="D17" s="334">
        <v>0.182</v>
      </c>
      <c r="E17" s="334">
        <v>0.14300000000000002</v>
      </c>
      <c r="F17" s="334">
        <v>0.14300000000000002</v>
      </c>
      <c r="G17" s="334">
        <v>0.14300000000000002</v>
      </c>
      <c r="H17" s="334">
        <v>0.14300000000000002</v>
      </c>
    </row>
    <row r="18" spans="2:8">
      <c r="B18" s="103" t="s">
        <v>157</v>
      </c>
      <c r="C18" s="334">
        <v>0.223</v>
      </c>
      <c r="D18" s="334">
        <v>0.115</v>
      </c>
      <c r="E18" s="334">
        <v>0.08</v>
      </c>
      <c r="F18" s="334">
        <v>0.08</v>
      </c>
      <c r="G18" s="334">
        <v>0.08</v>
      </c>
      <c r="H18" s="334">
        <v>0.08</v>
      </c>
    </row>
    <row r="19" spans="2:8">
      <c r="B19" s="103" t="s">
        <v>158</v>
      </c>
      <c r="C19" s="334">
        <v>0.04</v>
      </c>
      <c r="D19" s="334">
        <v>0.04</v>
      </c>
      <c r="E19" s="334">
        <v>0.04</v>
      </c>
      <c r="F19" s="334">
        <v>0.04</v>
      </c>
      <c r="G19" s="334">
        <v>0.04</v>
      </c>
      <c r="H19" s="334">
        <v>0.04</v>
      </c>
    </row>
    <row r="20" spans="2:8">
      <c r="B20" s="103" t="s">
        <v>159</v>
      </c>
      <c r="C20" s="334">
        <v>0.11</v>
      </c>
      <c r="D20" s="334">
        <v>0.10199999999999999</v>
      </c>
      <c r="E20" s="334">
        <v>9.6999999999999989E-2</v>
      </c>
      <c r="F20" s="334">
        <v>9.1999999999999998E-2</v>
      </c>
      <c r="G20" s="334">
        <v>8.6999999999999994E-2</v>
      </c>
      <c r="H20" s="334">
        <v>8.5999999999999993E-2</v>
      </c>
    </row>
    <row r="21" spans="2:8">
      <c r="B21" s="103" t="s">
        <v>160</v>
      </c>
      <c r="C21" s="334">
        <v>4.5999999999999999E-2</v>
      </c>
      <c r="D21" s="334">
        <v>4.2000000000000003E-2</v>
      </c>
      <c r="E21" s="334">
        <v>4.0999999999999995E-2</v>
      </c>
      <c r="F21" s="334">
        <v>0.04</v>
      </c>
      <c r="G21" s="334">
        <v>0.04</v>
      </c>
      <c r="H21" s="334">
        <v>0.04</v>
      </c>
    </row>
    <row r="22" spans="2:8">
      <c r="B22" s="103" t="s">
        <v>161</v>
      </c>
      <c r="C22" s="334">
        <v>2.6000000000000002E-2</v>
      </c>
      <c r="D22" s="334">
        <v>2.6000000000000002E-2</v>
      </c>
      <c r="E22" s="334">
        <v>2.5000000000000001E-2</v>
      </c>
      <c r="F22" s="334">
        <v>2.5000000000000001E-2</v>
      </c>
      <c r="G22" s="334">
        <v>2.5000000000000001E-2</v>
      </c>
      <c r="H22" s="334">
        <v>2.5000000000000001E-2</v>
      </c>
    </row>
    <row r="23" spans="2:8">
      <c r="B23" s="109" t="s">
        <v>162</v>
      </c>
      <c r="C23" s="334">
        <v>0.04</v>
      </c>
      <c r="D23" s="334">
        <v>0.04</v>
      </c>
      <c r="E23" s="334">
        <v>3.7999999999999999E-2</v>
      </c>
      <c r="F23" s="334">
        <v>3.7999999999999999E-2</v>
      </c>
      <c r="G23" s="334">
        <v>3.7000000000000005E-2</v>
      </c>
      <c r="H23" s="334">
        <v>3.6000000000000004E-2</v>
      </c>
    </row>
    <row r="24" spans="2:8">
      <c r="B24" s="103" t="s">
        <v>163</v>
      </c>
      <c r="C24" s="334">
        <v>6.6000000000000003E-2</v>
      </c>
      <c r="D24" s="334">
        <v>5.5E-2</v>
      </c>
      <c r="E24" s="334">
        <v>5.2999999999999999E-2</v>
      </c>
      <c r="F24" s="334">
        <v>4.9000000000000002E-2</v>
      </c>
      <c r="G24" s="334">
        <v>0.05</v>
      </c>
      <c r="H24" s="334">
        <v>0.05</v>
      </c>
    </row>
    <row r="25" spans="2:8">
      <c r="B25" s="103" t="s">
        <v>165</v>
      </c>
      <c r="C25" s="334">
        <v>7.8E-2</v>
      </c>
      <c r="D25" s="334">
        <v>7.2999999999999995E-2</v>
      </c>
      <c r="E25" s="334">
        <v>6.9000000000000006E-2</v>
      </c>
      <c r="F25" s="334">
        <v>6.4000000000000001E-2</v>
      </c>
      <c r="G25" s="334">
        <v>0.06</v>
      </c>
      <c r="H25" s="334">
        <v>5.9000000000000004E-2</v>
      </c>
    </row>
    <row r="26" spans="2:8">
      <c r="B26" s="103" t="s">
        <v>166</v>
      </c>
      <c r="C26" s="334">
        <v>0.27899999999999997</v>
      </c>
      <c r="D26" s="334">
        <v>0.14699999999999999</v>
      </c>
      <c r="E26" s="334">
        <v>8.1000000000000003E-2</v>
      </c>
      <c r="F26" s="334">
        <v>6.8000000000000005E-2</v>
      </c>
      <c r="G26" s="334">
        <v>6.5000000000000002E-2</v>
      </c>
      <c r="H26" s="334">
        <v>6.5000000000000002E-2</v>
      </c>
    </row>
    <row r="27" spans="2:8">
      <c r="B27" s="103" t="s">
        <v>167</v>
      </c>
      <c r="C27" s="334">
        <v>0.01</v>
      </c>
      <c r="D27" s="334">
        <v>0.02</v>
      </c>
      <c r="E27" s="334">
        <v>0.02</v>
      </c>
      <c r="F27" s="334">
        <v>0.02</v>
      </c>
      <c r="G27" s="334">
        <v>0.02</v>
      </c>
      <c r="H27" s="334">
        <v>0.02</v>
      </c>
    </row>
    <row r="28" spans="2:8">
      <c r="B28" s="103" t="s">
        <v>168</v>
      </c>
      <c r="C28" s="334">
        <v>0.04</v>
      </c>
      <c r="D28" s="334">
        <v>3.3000000000000002E-2</v>
      </c>
      <c r="E28" s="334">
        <v>0.03</v>
      </c>
      <c r="F28" s="334">
        <v>0.03</v>
      </c>
      <c r="G28" s="334">
        <v>0.03</v>
      </c>
      <c r="H28" s="334">
        <v>0.03</v>
      </c>
    </row>
    <row r="29" spans="2:8">
      <c r="B29" s="103" t="s">
        <v>169</v>
      </c>
      <c r="C29" s="334">
        <v>4.4000000000000004E-2</v>
      </c>
      <c r="D29" s="334">
        <v>5.5E-2</v>
      </c>
      <c r="E29" s="334">
        <v>5.0999999999999997E-2</v>
      </c>
      <c r="F29" s="334">
        <v>5.5E-2</v>
      </c>
      <c r="G29" s="334">
        <v>5.5E-2</v>
      </c>
      <c r="H29" s="334">
        <v>5.5E-2</v>
      </c>
    </row>
    <row r="30" spans="2:8">
      <c r="B30" s="103" t="s">
        <v>171</v>
      </c>
      <c r="C30" s="334">
        <v>0.15</v>
      </c>
      <c r="D30" s="334">
        <v>7.8E-2</v>
      </c>
      <c r="E30" s="334">
        <v>7.8E-2</v>
      </c>
      <c r="F30" s="334">
        <v>7.8E-2</v>
      </c>
      <c r="G30" s="334">
        <v>7.8E-2</v>
      </c>
      <c r="H30" s="334">
        <v>7.8E-2</v>
      </c>
    </row>
    <row r="31" spans="2:8">
      <c r="B31" s="103" t="s">
        <v>172</v>
      </c>
      <c r="C31" s="334">
        <v>6.3E-2</v>
      </c>
      <c r="D31" s="334">
        <v>5.5999999999999994E-2</v>
      </c>
      <c r="E31" s="334">
        <v>5.5E-2</v>
      </c>
      <c r="F31" s="334">
        <v>5.4000000000000006E-2</v>
      </c>
      <c r="G31" s="334">
        <v>5.4000000000000006E-2</v>
      </c>
      <c r="H31" s="334">
        <v>5.4000000000000006E-2</v>
      </c>
    </row>
    <row r="32" spans="2:8">
      <c r="B32" s="103" t="s">
        <v>173</v>
      </c>
      <c r="C32" s="334">
        <v>6.4000000000000001E-2</v>
      </c>
      <c r="D32" s="334">
        <v>4.5999999999999999E-2</v>
      </c>
      <c r="E32" s="334">
        <v>3.2000000000000001E-2</v>
      </c>
      <c r="F32" s="334">
        <v>0.02</v>
      </c>
      <c r="G32" s="334">
        <v>0.02</v>
      </c>
      <c r="H32" s="334">
        <v>0.02</v>
      </c>
    </row>
    <row r="33" spans="2:8">
      <c r="B33" s="103" t="s">
        <v>175</v>
      </c>
      <c r="C33" s="334">
        <v>0.26300000000000001</v>
      </c>
      <c r="D33" s="334">
        <v>0.23</v>
      </c>
      <c r="E33" s="334">
        <v>0.16</v>
      </c>
      <c r="F33" s="334">
        <v>0.154</v>
      </c>
      <c r="G33" s="334">
        <v>0.14000000000000001</v>
      </c>
      <c r="H33" s="334">
        <v>0.14000000000000001</v>
      </c>
    </row>
    <row r="34" spans="2:8">
      <c r="B34" s="103" t="s">
        <v>177</v>
      </c>
      <c r="C34" s="334">
        <v>4.2000000000000003E-2</v>
      </c>
      <c r="D34" s="334">
        <v>4.8000000000000001E-2</v>
      </c>
      <c r="E34" s="334">
        <v>4.8000000000000001E-2</v>
      </c>
      <c r="F34" s="334">
        <v>4.5999999999999999E-2</v>
      </c>
      <c r="G34" s="334">
        <v>4.4999999999999998E-2</v>
      </c>
      <c r="H34" s="334">
        <v>4.4999999999999998E-2</v>
      </c>
    </row>
    <row r="35" spans="2:8">
      <c r="B35" s="103" t="s">
        <v>179</v>
      </c>
      <c r="C35" s="334">
        <v>0.248</v>
      </c>
      <c r="D35" s="334">
        <v>0.127</v>
      </c>
      <c r="E35" s="334">
        <v>7.5999999999999998E-2</v>
      </c>
      <c r="F35" s="334">
        <v>6.5000000000000002E-2</v>
      </c>
      <c r="G35" s="334">
        <v>6.5000000000000002E-2</v>
      </c>
      <c r="H35" s="334">
        <v>6.5000000000000002E-2</v>
      </c>
    </row>
    <row r="36" spans="2:8">
      <c r="B36" s="103" t="s">
        <v>181</v>
      </c>
      <c r="C36" s="334">
        <v>3.6000000000000004E-2</v>
      </c>
      <c r="D36" s="334">
        <v>0.03</v>
      </c>
      <c r="E36" s="334">
        <v>0.03</v>
      </c>
      <c r="F36" s="334">
        <v>0.03</v>
      </c>
      <c r="G36" s="334">
        <v>0.03</v>
      </c>
      <c r="H36" s="334">
        <v>0.03</v>
      </c>
    </row>
    <row r="37" spans="2:8">
      <c r="B37" s="103" t="s">
        <v>182</v>
      </c>
      <c r="C37" s="334">
        <v>5.7999999999999996E-2</v>
      </c>
      <c r="D37" s="334">
        <v>0.05</v>
      </c>
      <c r="E37" s="334">
        <v>0.05</v>
      </c>
      <c r="F37" s="334">
        <v>0.05</v>
      </c>
      <c r="G37" s="334">
        <v>0.05</v>
      </c>
      <c r="H37" s="334">
        <v>0.05</v>
      </c>
    </row>
    <row r="38" spans="2:8">
      <c r="B38" s="103" t="s">
        <v>184</v>
      </c>
      <c r="C38" s="334">
        <v>3.9E-2</v>
      </c>
      <c r="D38" s="334">
        <v>0.02</v>
      </c>
      <c r="E38" s="334">
        <v>0.02</v>
      </c>
      <c r="F38" s="334">
        <v>0.02</v>
      </c>
      <c r="G38" s="334">
        <v>0.02</v>
      </c>
      <c r="H38" s="334">
        <v>0.02</v>
      </c>
    </row>
    <row r="39" spans="2:8">
      <c r="B39" s="103" t="s">
        <v>186</v>
      </c>
      <c r="C39" s="334">
        <v>4.8000000000000001E-2</v>
      </c>
      <c r="D39" s="334">
        <v>3.9E-2</v>
      </c>
      <c r="E39" s="334">
        <v>3.6000000000000004E-2</v>
      </c>
      <c r="F39" s="334">
        <v>3.4000000000000002E-2</v>
      </c>
      <c r="G39" s="334">
        <v>3.2000000000000001E-2</v>
      </c>
      <c r="H39" s="334">
        <v>0.03</v>
      </c>
    </row>
    <row r="40" spans="2:8">
      <c r="B40" s="103" t="s">
        <v>187</v>
      </c>
      <c r="C40" s="334">
        <v>4.9000000000000002E-2</v>
      </c>
      <c r="D40" s="334">
        <v>4.4999999999999998E-2</v>
      </c>
      <c r="E40" s="334">
        <v>4.4999999999999998E-2</v>
      </c>
      <c r="F40" s="334">
        <v>4.4999999999999998E-2</v>
      </c>
      <c r="G40" s="334">
        <v>4.4999999999999998E-2</v>
      </c>
      <c r="H40" s="334">
        <v>4.4999999999999998E-2</v>
      </c>
    </row>
    <row r="41" spans="2:8">
      <c r="B41" s="103" t="s">
        <v>188</v>
      </c>
      <c r="C41" s="334">
        <v>0.54799999999999993</v>
      </c>
      <c r="D41" s="334">
        <v>0.217</v>
      </c>
      <c r="E41" s="334">
        <v>8.4000000000000005E-2</v>
      </c>
      <c r="F41" s="334">
        <v>7.9000000000000001E-2</v>
      </c>
      <c r="G41" s="334">
        <v>8.3000000000000004E-2</v>
      </c>
      <c r="H41" s="334">
        <v>8.3000000000000004E-2</v>
      </c>
    </row>
    <row r="42" spans="2:8">
      <c r="B42" s="103" t="s">
        <v>189</v>
      </c>
      <c r="C42" s="334">
        <v>1.4550000000000001</v>
      </c>
      <c r="D42" s="334">
        <v>0.627</v>
      </c>
      <c r="E42" s="334">
        <v>0.252</v>
      </c>
      <c r="F42" s="334">
        <v>0.158</v>
      </c>
      <c r="G42" s="334">
        <v>8.5000000000000006E-2</v>
      </c>
      <c r="H42" s="334">
        <v>8.3000000000000004E-2</v>
      </c>
    </row>
    <row r="43" spans="2:8">
      <c r="B43" s="103" t="s">
        <v>190</v>
      </c>
      <c r="C43" s="334">
        <v>3.7999999999999999E-2</v>
      </c>
      <c r="D43" s="334">
        <v>4.9000000000000002E-2</v>
      </c>
      <c r="E43" s="334">
        <v>0.05</v>
      </c>
      <c r="F43" s="334">
        <v>0.05</v>
      </c>
      <c r="G43" s="334">
        <v>0.05</v>
      </c>
      <c r="H43" s="334">
        <v>0.05</v>
      </c>
    </row>
    <row r="44" spans="2:8">
      <c r="B44" s="103" t="s">
        <v>191</v>
      </c>
      <c r="C44" s="334">
        <v>0.04</v>
      </c>
      <c r="D44" s="334">
        <v>0.04</v>
      </c>
      <c r="E44" s="334">
        <v>0.04</v>
      </c>
      <c r="F44" s="334">
        <v>0.04</v>
      </c>
      <c r="G44" s="334">
        <v>0.04</v>
      </c>
      <c r="H44" s="334">
        <v>0.04</v>
      </c>
    </row>
    <row r="45" spans="2:8">
      <c r="B45" s="103" t="s">
        <v>192</v>
      </c>
      <c r="C45" s="334">
        <v>3.7000000000000005E-2</v>
      </c>
      <c r="D45" s="334">
        <v>3.4000000000000002E-2</v>
      </c>
      <c r="E45" s="334">
        <v>3.4000000000000002E-2</v>
      </c>
      <c r="F45" s="334">
        <v>3.4000000000000002E-2</v>
      </c>
      <c r="G45" s="334">
        <v>3.4000000000000002E-2</v>
      </c>
      <c r="H45" s="334">
        <v>3.4000000000000002E-2</v>
      </c>
    </row>
    <row r="46" spans="2:8">
      <c r="B46" s="103" t="s">
        <v>193</v>
      </c>
      <c r="C46" s="334">
        <v>0.16899999999999998</v>
      </c>
      <c r="D46" s="334">
        <v>0.17300000000000001</v>
      </c>
      <c r="E46" s="334">
        <v>0.13699999999999998</v>
      </c>
      <c r="F46" s="334">
        <v>0.11199999999999999</v>
      </c>
      <c r="G46" s="334">
        <v>0.1</v>
      </c>
      <c r="H46" s="334">
        <v>0.1</v>
      </c>
    </row>
    <row r="47" spans="2:8">
      <c r="B47" s="103" t="s">
        <v>195</v>
      </c>
      <c r="C47" s="334">
        <v>0.114</v>
      </c>
      <c r="D47" s="334">
        <v>7.8E-2</v>
      </c>
      <c r="E47" s="334">
        <v>7.0000000000000007E-2</v>
      </c>
      <c r="F47" s="334">
        <v>7.0000000000000007E-2</v>
      </c>
      <c r="G47" s="334">
        <v>7.0000000000000007E-2</v>
      </c>
      <c r="H47" s="334">
        <v>7.0000000000000007E-2</v>
      </c>
    </row>
    <row r="48" spans="2:8">
      <c r="B48" s="110" t="s">
        <v>196</v>
      </c>
      <c r="C48" s="335">
        <v>5.61</v>
      </c>
      <c r="D48" s="335">
        <v>5.5470000000000006</v>
      </c>
      <c r="E48" s="335">
        <v>5.1150000000000002</v>
      </c>
      <c r="F48" s="335">
        <v>4.8049999999999997</v>
      </c>
      <c r="G48" s="335">
        <v>4.5089999999999995</v>
      </c>
      <c r="H48" s="335">
        <v>4</v>
      </c>
    </row>
    <row r="49" spans="2:5">
      <c r="B49" s="112"/>
      <c r="C49" s="112"/>
      <c r="D49" s="112"/>
      <c r="E49" s="112"/>
    </row>
    <row r="50" spans="2:5">
      <c r="B50" s="305" t="s">
        <v>522</v>
      </c>
    </row>
    <row r="51" spans="2:5">
      <c r="B51" s="305" t="s">
        <v>523</v>
      </c>
      <c r="C51" s="305"/>
    </row>
    <row r="52" spans="2:5">
      <c r="C52" s="305"/>
    </row>
  </sheetData>
  <hyperlinks>
    <hyperlink ref="B2" r:id="rId1" xr:uid="{94D883B1-846E-D64F-85B5-55E19B156D5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A3AF-2F3C-4C4C-8319-C025B83A4130}">
  <sheetPr>
    <tabColor theme="0" tint="-4.9989318521683403E-2"/>
  </sheetPr>
  <dimension ref="B1:AV127"/>
  <sheetViews>
    <sheetView showGridLines="0" zoomScale="120" zoomScaleNormal="120" workbookViewId="0"/>
  </sheetViews>
  <sheetFormatPr defaultColWidth="8.81640625" defaultRowHeight="13"/>
  <cols>
    <col min="1" max="1" width="2.453125" style="5" customWidth="1"/>
    <col min="2" max="2" width="20.81640625" style="275" customWidth="1"/>
    <col min="3" max="27" width="10" style="275" customWidth="1"/>
    <col min="28" max="28" width="10.54296875" style="275" customWidth="1"/>
    <col min="29" max="31" width="10" style="275" customWidth="1"/>
    <col min="32" max="32" width="10" style="276" customWidth="1"/>
    <col min="33" max="47" width="10" style="275" customWidth="1"/>
    <col min="48" max="16384" width="8.81640625" style="5"/>
  </cols>
  <sheetData>
    <row r="1" spans="2:48" ht="4.5" customHeight="1"/>
    <row r="2" spans="2:48" ht="14.5">
      <c r="B2" s="458" t="s">
        <v>524</v>
      </c>
    </row>
    <row r="3" spans="2:48" ht="39.75" customHeight="1">
      <c r="B3" s="294" t="s">
        <v>131</v>
      </c>
      <c r="C3" s="273" t="s">
        <v>134</v>
      </c>
      <c r="D3" s="273" t="s">
        <v>136</v>
      </c>
      <c r="E3" s="273" t="s">
        <v>138</v>
      </c>
      <c r="F3" s="273" t="s">
        <v>140</v>
      </c>
      <c r="G3" s="273" t="s">
        <v>142</v>
      </c>
      <c r="H3" s="273" t="s">
        <v>143</v>
      </c>
      <c r="I3" s="273" t="s">
        <v>145</v>
      </c>
      <c r="J3" s="273" t="s">
        <v>147</v>
      </c>
      <c r="K3" s="273" t="s">
        <v>149</v>
      </c>
      <c r="L3" s="273" t="s">
        <v>150</v>
      </c>
      <c r="M3" s="273" t="s">
        <v>151</v>
      </c>
      <c r="N3" s="273" t="s">
        <v>152</v>
      </c>
      <c r="O3" s="273" t="s">
        <v>154</v>
      </c>
      <c r="P3" s="273" t="s">
        <v>155</v>
      </c>
      <c r="Q3" s="273" t="s">
        <v>157</v>
      </c>
      <c r="R3" s="273" t="s">
        <v>158</v>
      </c>
      <c r="S3" s="273" t="s">
        <v>159</v>
      </c>
      <c r="T3" s="273" t="s">
        <v>160</v>
      </c>
      <c r="U3" s="273" t="s">
        <v>161</v>
      </c>
      <c r="V3" s="273" t="s">
        <v>162</v>
      </c>
      <c r="W3" s="273" t="s">
        <v>163</v>
      </c>
      <c r="X3" s="273" t="s">
        <v>165</v>
      </c>
      <c r="Y3" s="273" t="s">
        <v>166</v>
      </c>
      <c r="Z3" s="273" t="s">
        <v>167</v>
      </c>
      <c r="AA3" s="273" t="s">
        <v>168</v>
      </c>
      <c r="AB3" s="273" t="s">
        <v>169</v>
      </c>
      <c r="AC3" s="273" t="s">
        <v>171</v>
      </c>
      <c r="AD3" s="273" t="s">
        <v>172</v>
      </c>
      <c r="AE3" s="273" t="s">
        <v>173</v>
      </c>
      <c r="AF3" s="274" t="s">
        <v>175</v>
      </c>
      <c r="AG3" s="274" t="s">
        <v>179</v>
      </c>
      <c r="AH3" s="274" t="s">
        <v>177</v>
      </c>
      <c r="AI3" s="274" t="s">
        <v>525</v>
      </c>
      <c r="AJ3" s="274" t="s">
        <v>182</v>
      </c>
      <c r="AK3" s="274" t="s">
        <v>184</v>
      </c>
      <c r="AL3" s="274" t="s">
        <v>186</v>
      </c>
      <c r="AM3" s="274" t="s">
        <v>187</v>
      </c>
      <c r="AN3" s="274" t="s">
        <v>188</v>
      </c>
      <c r="AO3" s="274" t="s">
        <v>189</v>
      </c>
      <c r="AP3" s="274" t="s">
        <v>190</v>
      </c>
      <c r="AQ3" s="274" t="s">
        <v>191</v>
      </c>
      <c r="AR3" s="274" t="s">
        <v>192</v>
      </c>
      <c r="AS3" s="274" t="s">
        <v>193</v>
      </c>
      <c r="AT3" s="274" t="s">
        <v>195</v>
      </c>
      <c r="AU3" s="274" t="s">
        <v>196</v>
      </c>
    </row>
    <row r="4" spans="2:48" ht="4.5" customHeight="1">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8"/>
      <c r="AG4" s="277"/>
      <c r="AH4" s="277"/>
      <c r="AI4" s="277"/>
      <c r="AJ4" s="277"/>
      <c r="AK4" s="277"/>
      <c r="AL4" s="277"/>
      <c r="AM4" s="277"/>
      <c r="AN4" s="277"/>
      <c r="AO4" s="277"/>
      <c r="AP4" s="277"/>
      <c r="AQ4" s="277"/>
      <c r="AR4" s="277"/>
      <c r="AS4" s="277"/>
      <c r="AT4" s="277"/>
      <c r="AU4" s="277"/>
      <c r="AV4" s="68"/>
    </row>
    <row r="5" spans="2:48">
      <c r="B5" s="279" t="s">
        <v>526</v>
      </c>
      <c r="C5" s="296" t="s">
        <v>527</v>
      </c>
      <c r="D5" s="296" t="s">
        <v>528</v>
      </c>
      <c r="E5" s="296" t="s">
        <v>529</v>
      </c>
      <c r="F5" s="296" t="s">
        <v>530</v>
      </c>
      <c r="G5" s="296" t="s">
        <v>531</v>
      </c>
      <c r="H5" s="296" t="s">
        <v>532</v>
      </c>
      <c r="I5" s="5" t="s">
        <v>533</v>
      </c>
      <c r="J5" s="296" t="s">
        <v>534</v>
      </c>
      <c r="K5" s="296" t="s">
        <v>535</v>
      </c>
      <c r="L5" s="296" t="s">
        <v>536</v>
      </c>
      <c r="M5" s="296" t="s">
        <v>537</v>
      </c>
      <c r="N5" s="296" t="s">
        <v>538</v>
      </c>
      <c r="O5" s="296" t="s">
        <v>539</v>
      </c>
      <c r="P5" s="296" t="s">
        <v>540</v>
      </c>
      <c r="Q5" s="296" t="s">
        <v>541</v>
      </c>
      <c r="R5" s="296" t="s">
        <v>542</v>
      </c>
      <c r="S5" s="296" t="s">
        <v>543</v>
      </c>
      <c r="T5" s="296" t="s">
        <v>544</v>
      </c>
      <c r="U5" s="296" t="s">
        <v>545</v>
      </c>
      <c r="V5" s="296" t="s">
        <v>546</v>
      </c>
      <c r="W5" s="297" t="s">
        <v>547</v>
      </c>
      <c r="X5" s="296" t="s">
        <v>548</v>
      </c>
      <c r="Y5" s="296" t="s">
        <v>549</v>
      </c>
      <c r="Z5" s="296" t="s">
        <v>550</v>
      </c>
      <c r="AA5" s="296" t="s">
        <v>551</v>
      </c>
      <c r="AB5" s="296" t="s">
        <v>552</v>
      </c>
      <c r="AC5" s="296" t="s">
        <v>553</v>
      </c>
      <c r="AD5" s="296" t="s">
        <v>554</v>
      </c>
      <c r="AE5" s="296" t="s">
        <v>555</v>
      </c>
      <c r="AF5" s="296" t="s">
        <v>556</v>
      </c>
      <c r="AG5" s="296" t="s">
        <v>557</v>
      </c>
      <c r="AH5" s="296" t="s">
        <v>558</v>
      </c>
      <c r="AI5" s="296" t="s">
        <v>559</v>
      </c>
      <c r="AJ5" s="296" t="s">
        <v>560</v>
      </c>
      <c r="AK5" s="296" t="s">
        <v>561</v>
      </c>
      <c r="AL5" s="296" t="s">
        <v>562</v>
      </c>
      <c r="AM5" s="296" t="s">
        <v>563</v>
      </c>
      <c r="AN5" s="296" t="s">
        <v>564</v>
      </c>
      <c r="AO5" s="296" t="s">
        <v>565</v>
      </c>
      <c r="AP5" s="296" t="s">
        <v>566</v>
      </c>
      <c r="AQ5" s="296" t="s">
        <v>567</v>
      </c>
      <c r="AR5" s="296" t="s">
        <v>549</v>
      </c>
      <c r="AS5" s="296" t="s">
        <v>568</v>
      </c>
      <c r="AT5" s="296" t="s">
        <v>566</v>
      </c>
      <c r="AU5" s="296" t="s">
        <v>569</v>
      </c>
    </row>
    <row r="6" spans="2:48">
      <c r="B6" s="282"/>
      <c r="C6" s="296" t="s">
        <v>570</v>
      </c>
      <c r="D6" s="296" t="s">
        <v>571</v>
      </c>
      <c r="E6" s="296" t="s">
        <v>572</v>
      </c>
      <c r="F6" s="296" t="s">
        <v>573</v>
      </c>
      <c r="G6" s="296" t="s">
        <v>574</v>
      </c>
      <c r="H6" s="296" t="s">
        <v>575</v>
      </c>
      <c r="I6" s="5" t="s">
        <v>576</v>
      </c>
      <c r="J6" s="296" t="s">
        <v>549</v>
      </c>
      <c r="K6" s="296" t="s">
        <v>577</v>
      </c>
      <c r="L6" s="296" t="s">
        <v>578</v>
      </c>
      <c r="M6" s="296" t="s">
        <v>579</v>
      </c>
      <c r="N6" s="296" t="s">
        <v>580</v>
      </c>
      <c r="O6" s="296" t="s">
        <v>581</v>
      </c>
      <c r="P6" s="296" t="s">
        <v>582</v>
      </c>
      <c r="Q6" s="296" t="s">
        <v>583</v>
      </c>
      <c r="R6" s="296" t="s">
        <v>584</v>
      </c>
      <c r="S6" s="296" t="s">
        <v>585</v>
      </c>
      <c r="T6" s="296" t="s">
        <v>586</v>
      </c>
      <c r="U6" s="296" t="s">
        <v>587</v>
      </c>
      <c r="V6" s="296" t="s">
        <v>588</v>
      </c>
      <c r="W6" s="297" t="s">
        <v>589</v>
      </c>
      <c r="X6" s="296" t="s">
        <v>590</v>
      </c>
      <c r="Y6" s="296" t="s">
        <v>566</v>
      </c>
      <c r="Z6" s="296" t="s">
        <v>591</v>
      </c>
      <c r="AA6" s="296" t="s">
        <v>592</v>
      </c>
      <c r="AB6" s="296" t="s">
        <v>593</v>
      </c>
      <c r="AC6" s="296" t="s">
        <v>594</v>
      </c>
      <c r="AD6" s="296" t="s">
        <v>595</v>
      </c>
      <c r="AE6" s="296" t="s">
        <v>596</v>
      </c>
      <c r="AF6" s="296" t="s">
        <v>597</v>
      </c>
      <c r="AG6" s="296" t="s">
        <v>598</v>
      </c>
      <c r="AH6" s="296" t="s">
        <v>599</v>
      </c>
      <c r="AI6" s="296" t="s">
        <v>600</v>
      </c>
      <c r="AJ6" s="296" t="s">
        <v>601</v>
      </c>
      <c r="AK6" s="296" t="s">
        <v>602</v>
      </c>
      <c r="AL6" s="296" t="s">
        <v>603</v>
      </c>
      <c r="AM6" s="296" t="s">
        <v>604</v>
      </c>
      <c r="AN6" s="296" t="s">
        <v>605</v>
      </c>
      <c r="AO6" s="296" t="s">
        <v>606</v>
      </c>
      <c r="AP6" s="296" t="s">
        <v>607</v>
      </c>
      <c r="AQ6" s="296" t="s">
        <v>608</v>
      </c>
      <c r="AR6" s="296" t="s">
        <v>566</v>
      </c>
      <c r="AS6" s="296" t="s">
        <v>609</v>
      </c>
      <c r="AT6" s="296" t="s">
        <v>610</v>
      </c>
      <c r="AU6" s="296" t="s">
        <v>611</v>
      </c>
    </row>
    <row r="7" spans="2:48">
      <c r="B7" s="282"/>
      <c r="C7" s="296" t="s">
        <v>612</v>
      </c>
      <c r="D7" s="296" t="s">
        <v>613</v>
      </c>
      <c r="E7" s="296" t="s">
        <v>614</v>
      </c>
      <c r="F7" s="296" t="s">
        <v>615</v>
      </c>
      <c r="G7" s="296" t="s">
        <v>616</v>
      </c>
      <c r="H7" s="296" t="s">
        <v>617</v>
      </c>
      <c r="I7" s="5" t="s">
        <v>577</v>
      </c>
      <c r="J7" s="296" t="s">
        <v>601</v>
      </c>
      <c r="K7" s="296" t="s">
        <v>618</v>
      </c>
      <c r="L7" s="296" t="s">
        <v>619</v>
      </c>
      <c r="M7" s="296" t="s">
        <v>620</v>
      </c>
      <c r="N7" s="296" t="s">
        <v>621</v>
      </c>
      <c r="O7" s="296" t="s">
        <v>622</v>
      </c>
      <c r="P7" s="296" t="s">
        <v>623</v>
      </c>
      <c r="Q7" s="296" t="s">
        <v>624</v>
      </c>
      <c r="R7" s="296" t="s">
        <v>625</v>
      </c>
      <c r="S7" s="296" t="s">
        <v>626</v>
      </c>
      <c r="T7" s="296" t="s">
        <v>627</v>
      </c>
      <c r="U7" s="296" t="s">
        <v>628</v>
      </c>
      <c r="V7" s="296" t="s">
        <v>629</v>
      </c>
      <c r="W7" s="297" t="s">
        <v>630</v>
      </c>
      <c r="X7" s="296" t="s">
        <v>631</v>
      </c>
      <c r="Y7" s="296" t="s">
        <v>601</v>
      </c>
      <c r="Z7" s="296" t="s">
        <v>632</v>
      </c>
      <c r="AA7" s="296" t="s">
        <v>633</v>
      </c>
      <c r="AB7" s="296" t="s">
        <v>634</v>
      </c>
      <c r="AC7" s="296" t="s">
        <v>635</v>
      </c>
      <c r="AD7" s="296" t="s">
        <v>636</v>
      </c>
      <c r="AE7" s="296" t="s">
        <v>637</v>
      </c>
      <c r="AF7" s="296" t="s">
        <v>535</v>
      </c>
      <c r="AG7" s="296" t="s">
        <v>638</v>
      </c>
      <c r="AH7" s="296" t="s">
        <v>639</v>
      </c>
      <c r="AI7" s="296" t="s">
        <v>640</v>
      </c>
      <c r="AJ7" s="296" t="s">
        <v>607</v>
      </c>
      <c r="AK7" s="296" t="s">
        <v>641</v>
      </c>
      <c r="AL7" s="296" t="s">
        <v>642</v>
      </c>
      <c r="AM7" s="296" t="s">
        <v>643</v>
      </c>
      <c r="AN7" s="296" t="s">
        <v>644</v>
      </c>
      <c r="AO7" s="296" t="s">
        <v>549</v>
      </c>
      <c r="AP7" s="296" t="s">
        <v>534</v>
      </c>
      <c r="AQ7" s="296" t="s">
        <v>645</v>
      </c>
      <c r="AR7" s="296" t="s">
        <v>601</v>
      </c>
      <c r="AS7" s="296" t="s">
        <v>646</v>
      </c>
      <c r="AT7" s="296" t="s">
        <v>534</v>
      </c>
      <c r="AU7" s="296" t="s">
        <v>647</v>
      </c>
    </row>
    <row r="8" spans="2:48">
      <c r="B8" s="282"/>
      <c r="C8" s="296" t="s">
        <v>648</v>
      </c>
      <c r="D8" s="296" t="s">
        <v>649</v>
      </c>
      <c r="E8" s="296" t="s">
        <v>650</v>
      </c>
      <c r="F8" s="296" t="s">
        <v>651</v>
      </c>
      <c r="G8" s="296" t="s">
        <v>652</v>
      </c>
      <c r="H8" s="296" t="s">
        <v>653</v>
      </c>
      <c r="I8" s="5" t="s">
        <v>654</v>
      </c>
      <c r="J8" s="296" t="s">
        <v>607</v>
      </c>
      <c r="K8" s="296" t="s">
        <v>655</v>
      </c>
      <c r="L8" s="296" t="s">
        <v>656</v>
      </c>
      <c r="M8" s="296" t="s">
        <v>657</v>
      </c>
      <c r="N8" s="296" t="s">
        <v>658</v>
      </c>
      <c r="O8" s="296" t="s">
        <v>659</v>
      </c>
      <c r="P8" s="296" t="s">
        <v>660</v>
      </c>
      <c r="Q8" s="296" t="s">
        <v>661</v>
      </c>
      <c r="R8" s="296" t="s">
        <v>662</v>
      </c>
      <c r="S8" s="296" t="s">
        <v>663</v>
      </c>
      <c r="T8" s="296" t="s">
        <v>664</v>
      </c>
      <c r="U8" s="296" t="s">
        <v>665</v>
      </c>
      <c r="V8" s="296" t="s">
        <v>666</v>
      </c>
      <c r="W8" s="297" t="s">
        <v>667</v>
      </c>
      <c r="X8" s="296" t="s">
        <v>668</v>
      </c>
      <c r="Y8" s="296"/>
      <c r="Z8" s="296" t="s">
        <v>669</v>
      </c>
      <c r="AA8" s="296" t="s">
        <v>670</v>
      </c>
      <c r="AB8" s="296" t="s">
        <v>671</v>
      </c>
      <c r="AC8" s="296" t="s">
        <v>672</v>
      </c>
      <c r="AD8" s="296" t="s">
        <v>673</v>
      </c>
      <c r="AE8" s="296" t="s">
        <v>674</v>
      </c>
      <c r="AF8" s="296" t="s">
        <v>675</v>
      </c>
      <c r="AG8" s="296" t="s">
        <v>676</v>
      </c>
      <c r="AH8" s="296" t="s">
        <v>601</v>
      </c>
      <c r="AI8" s="296" t="s">
        <v>677</v>
      </c>
      <c r="AJ8" s="296" t="s">
        <v>549</v>
      </c>
      <c r="AK8" s="296" t="s">
        <v>678</v>
      </c>
      <c r="AL8" s="296" t="s">
        <v>679</v>
      </c>
      <c r="AM8" s="296" t="s">
        <v>680</v>
      </c>
      <c r="AN8" s="296" t="s">
        <v>681</v>
      </c>
      <c r="AO8" s="296" t="s">
        <v>682</v>
      </c>
      <c r="AP8" s="296" t="s">
        <v>549</v>
      </c>
      <c r="AQ8" s="296" t="s">
        <v>683</v>
      </c>
      <c r="AR8" s="296"/>
      <c r="AS8" s="296" t="s">
        <v>684</v>
      </c>
      <c r="AT8" s="296" t="s">
        <v>685</v>
      </c>
      <c r="AU8" s="296" t="s">
        <v>686</v>
      </c>
    </row>
    <row r="9" spans="2:48">
      <c r="B9" s="283"/>
      <c r="C9" s="296" t="s">
        <v>687</v>
      </c>
      <c r="D9" s="296" t="s">
        <v>688</v>
      </c>
      <c r="E9" s="296" t="s">
        <v>689</v>
      </c>
      <c r="F9" s="296" t="s">
        <v>690</v>
      </c>
      <c r="G9" s="296" t="s">
        <v>691</v>
      </c>
      <c r="H9" s="296" t="s">
        <v>692</v>
      </c>
      <c r="I9" s="5" t="s">
        <v>693</v>
      </c>
      <c r="J9" s="296"/>
      <c r="K9" s="296" t="s">
        <v>694</v>
      </c>
      <c r="L9" s="296" t="s">
        <v>695</v>
      </c>
      <c r="M9" s="296" t="s">
        <v>696</v>
      </c>
      <c r="N9" s="296" t="s">
        <v>697</v>
      </c>
      <c r="O9" s="296" t="s">
        <v>698</v>
      </c>
      <c r="P9" s="296" t="s">
        <v>699</v>
      </c>
      <c r="Q9" s="296" t="s">
        <v>566</v>
      </c>
      <c r="R9" s="296" t="s">
        <v>700</v>
      </c>
      <c r="S9" s="296" t="s">
        <v>701</v>
      </c>
      <c r="T9" s="296" t="s">
        <v>702</v>
      </c>
      <c r="U9" s="296" t="s">
        <v>703</v>
      </c>
      <c r="V9" s="296" t="s">
        <v>704</v>
      </c>
      <c r="W9" s="297" t="s">
        <v>705</v>
      </c>
      <c r="X9" s="296" t="s">
        <v>706</v>
      </c>
      <c r="Y9" s="296"/>
      <c r="Z9" s="296" t="s">
        <v>707</v>
      </c>
      <c r="AA9" s="296" t="s">
        <v>708</v>
      </c>
      <c r="AB9" s="296" t="s">
        <v>709</v>
      </c>
      <c r="AC9" s="296" t="s">
        <v>710</v>
      </c>
      <c r="AD9" s="296" t="s">
        <v>711</v>
      </c>
      <c r="AE9" s="296" t="s">
        <v>712</v>
      </c>
      <c r="AF9" s="296" t="s">
        <v>713</v>
      </c>
      <c r="AG9" s="296" t="s">
        <v>714</v>
      </c>
      <c r="AH9" s="296"/>
      <c r="AI9" s="296" t="s">
        <v>715</v>
      </c>
      <c r="AJ9" s="296" t="s">
        <v>534</v>
      </c>
      <c r="AK9" s="296" t="s">
        <v>716</v>
      </c>
      <c r="AL9" s="296" t="s">
        <v>717</v>
      </c>
      <c r="AM9" s="296" t="s">
        <v>718</v>
      </c>
      <c r="AN9" s="296" t="s">
        <v>719</v>
      </c>
      <c r="AO9" s="296" t="s">
        <v>720</v>
      </c>
      <c r="AP9" s="296"/>
      <c r="AQ9" s="296" t="s">
        <v>721</v>
      </c>
      <c r="AR9" s="296"/>
      <c r="AS9" s="296" t="s">
        <v>722</v>
      </c>
      <c r="AT9" s="296" t="s">
        <v>723</v>
      </c>
      <c r="AU9" s="296" t="s">
        <v>724</v>
      </c>
    </row>
    <row r="10" spans="2:48">
      <c r="B10" s="282"/>
      <c r="C10" s="296" t="s">
        <v>725</v>
      </c>
      <c r="D10" s="296" t="s">
        <v>726</v>
      </c>
      <c r="E10" s="296" t="s">
        <v>727</v>
      </c>
      <c r="F10" s="296" t="s">
        <v>728</v>
      </c>
      <c r="G10" s="296" t="s">
        <v>729</v>
      </c>
      <c r="H10" s="296" t="s">
        <v>730</v>
      </c>
      <c r="I10" s="5" t="s">
        <v>731</v>
      </c>
      <c r="J10" s="296"/>
      <c r="K10" s="296" t="s">
        <v>732</v>
      </c>
      <c r="L10" s="296" t="s">
        <v>733</v>
      </c>
      <c r="M10" s="296" t="s">
        <v>734</v>
      </c>
      <c r="N10" s="296" t="s">
        <v>735</v>
      </c>
      <c r="O10" s="296" t="s">
        <v>736</v>
      </c>
      <c r="P10" s="296" t="s">
        <v>737</v>
      </c>
      <c r="Q10" s="296" t="s">
        <v>534</v>
      </c>
      <c r="R10" s="296" t="s">
        <v>738</v>
      </c>
      <c r="S10" s="296" t="s">
        <v>739</v>
      </c>
      <c r="T10" s="296" t="s">
        <v>740</v>
      </c>
      <c r="U10" s="296" t="s">
        <v>741</v>
      </c>
      <c r="V10" s="296" t="s">
        <v>742</v>
      </c>
      <c r="W10" s="297" t="s">
        <v>743</v>
      </c>
      <c r="X10" s="296" t="s">
        <v>744</v>
      </c>
      <c r="Y10" s="296"/>
      <c r="Z10" s="296" t="s">
        <v>745</v>
      </c>
      <c r="AA10" s="296" t="s">
        <v>746</v>
      </c>
      <c r="AB10" s="296" t="s">
        <v>747</v>
      </c>
      <c r="AC10" s="296" t="s">
        <v>748</v>
      </c>
      <c r="AD10" s="296" t="s">
        <v>749</v>
      </c>
      <c r="AE10" s="296" t="s">
        <v>750</v>
      </c>
      <c r="AF10" s="296" t="s">
        <v>751</v>
      </c>
      <c r="AG10" s="296" t="s">
        <v>752</v>
      </c>
      <c r="AH10" s="296"/>
      <c r="AI10" s="296" t="s">
        <v>753</v>
      </c>
      <c r="AJ10" s="296"/>
      <c r="AK10" s="296" t="s">
        <v>754</v>
      </c>
      <c r="AL10" s="296" t="s">
        <v>755</v>
      </c>
      <c r="AM10" s="296" t="s">
        <v>756</v>
      </c>
      <c r="AN10" s="296" t="s">
        <v>757</v>
      </c>
      <c r="AO10" s="296" t="s">
        <v>758</v>
      </c>
      <c r="AP10" s="296"/>
      <c r="AQ10" s="296" t="s">
        <v>759</v>
      </c>
      <c r="AR10" s="296"/>
      <c r="AS10" s="296" t="s">
        <v>760</v>
      </c>
      <c r="AT10" s="296" t="s">
        <v>761</v>
      </c>
      <c r="AU10" s="296" t="s">
        <v>762</v>
      </c>
    </row>
    <row r="11" spans="2:48">
      <c r="B11" s="282"/>
      <c r="C11" s="296" t="s">
        <v>763</v>
      </c>
      <c r="D11" s="296" t="s">
        <v>764</v>
      </c>
      <c r="E11" s="296" t="s">
        <v>765</v>
      </c>
      <c r="F11" s="296" t="s">
        <v>766</v>
      </c>
      <c r="G11" s="296" t="s">
        <v>767</v>
      </c>
      <c r="H11" s="296" t="s">
        <v>768</v>
      </c>
      <c r="I11" s="5" t="s">
        <v>769</v>
      </c>
      <c r="J11" s="296"/>
      <c r="K11" s="296" t="s">
        <v>770</v>
      </c>
      <c r="L11" s="296" t="s">
        <v>771</v>
      </c>
      <c r="M11" s="296" t="s">
        <v>772</v>
      </c>
      <c r="N11" s="296" t="s">
        <v>773</v>
      </c>
      <c r="O11" s="296" t="s">
        <v>774</v>
      </c>
      <c r="P11" s="296" t="s">
        <v>775</v>
      </c>
      <c r="Q11" s="296" t="s">
        <v>776</v>
      </c>
      <c r="R11" s="296" t="s">
        <v>777</v>
      </c>
      <c r="S11" s="296" t="s">
        <v>778</v>
      </c>
      <c r="T11" s="296" t="s">
        <v>779</v>
      </c>
      <c r="U11" s="296" t="s">
        <v>780</v>
      </c>
      <c r="V11" s="296" t="s">
        <v>781</v>
      </c>
      <c r="W11" s="297" t="s">
        <v>782</v>
      </c>
      <c r="X11" s="296"/>
      <c r="Y11" s="296"/>
      <c r="Z11" s="296" t="s">
        <v>783</v>
      </c>
      <c r="AA11" s="296" t="s">
        <v>784</v>
      </c>
      <c r="AB11" s="296" t="s">
        <v>785</v>
      </c>
      <c r="AC11" s="296" t="s">
        <v>786</v>
      </c>
      <c r="AD11" s="296" t="s">
        <v>787</v>
      </c>
      <c r="AE11" s="296" t="s">
        <v>788</v>
      </c>
      <c r="AF11" s="296" t="s">
        <v>789</v>
      </c>
      <c r="AG11" s="296" t="s">
        <v>790</v>
      </c>
      <c r="AH11" s="296"/>
      <c r="AI11" s="296" t="s">
        <v>791</v>
      </c>
      <c r="AJ11" s="296"/>
      <c r="AK11" s="296" t="s">
        <v>792</v>
      </c>
      <c r="AL11" s="296" t="s">
        <v>793</v>
      </c>
      <c r="AM11" s="296" t="s">
        <v>794</v>
      </c>
      <c r="AN11" s="296" t="s">
        <v>795</v>
      </c>
      <c r="AO11" s="296" t="s">
        <v>796</v>
      </c>
      <c r="AP11" s="296"/>
      <c r="AQ11" s="296" t="s">
        <v>797</v>
      </c>
      <c r="AR11" s="296"/>
      <c r="AS11" s="296" t="s">
        <v>798</v>
      </c>
      <c r="AT11" s="296" t="s">
        <v>799</v>
      </c>
      <c r="AU11" s="296" t="s">
        <v>800</v>
      </c>
    </row>
    <row r="12" spans="2:48">
      <c r="B12" s="282"/>
      <c r="C12" s="296" t="s">
        <v>801</v>
      </c>
      <c r="D12" s="296" t="s">
        <v>802</v>
      </c>
      <c r="E12" s="296" t="s">
        <v>803</v>
      </c>
      <c r="F12" s="296" t="s">
        <v>804</v>
      </c>
      <c r="G12" s="296" t="s">
        <v>805</v>
      </c>
      <c r="H12" s="296" t="s">
        <v>694</v>
      </c>
      <c r="I12" s="5" t="s">
        <v>806</v>
      </c>
      <c r="J12" s="296"/>
      <c r="K12" s="296" t="s">
        <v>807</v>
      </c>
      <c r="L12" s="296" t="s">
        <v>808</v>
      </c>
      <c r="M12" s="296" t="s">
        <v>809</v>
      </c>
      <c r="N12" s="296" t="s">
        <v>810</v>
      </c>
      <c r="O12" s="296" t="s">
        <v>811</v>
      </c>
      <c r="P12" s="296" t="s">
        <v>812</v>
      </c>
      <c r="Q12" s="296" t="s">
        <v>549</v>
      </c>
      <c r="R12" s="296" t="s">
        <v>813</v>
      </c>
      <c r="S12" s="296" t="s">
        <v>814</v>
      </c>
      <c r="T12" s="296" t="s">
        <v>815</v>
      </c>
      <c r="U12" s="296"/>
      <c r="V12" s="296" t="s">
        <v>816</v>
      </c>
      <c r="W12" s="297" t="s">
        <v>817</v>
      </c>
      <c r="X12" s="296"/>
      <c r="Y12" s="296"/>
      <c r="Z12" s="296" t="s">
        <v>818</v>
      </c>
      <c r="AA12" s="296" t="s">
        <v>819</v>
      </c>
      <c r="AB12" s="296" t="s">
        <v>820</v>
      </c>
      <c r="AC12" s="296" t="s">
        <v>821</v>
      </c>
      <c r="AD12" s="296"/>
      <c r="AE12" s="296" t="s">
        <v>822</v>
      </c>
      <c r="AF12" s="296" t="s">
        <v>823</v>
      </c>
      <c r="AG12" s="296"/>
      <c r="AH12" s="296"/>
      <c r="AI12" s="296" t="s">
        <v>824</v>
      </c>
      <c r="AJ12" s="296"/>
      <c r="AK12" s="296" t="s">
        <v>825</v>
      </c>
      <c r="AL12" s="296" t="s">
        <v>826</v>
      </c>
      <c r="AM12" s="296" t="s">
        <v>827</v>
      </c>
      <c r="AN12" s="296" t="s">
        <v>828</v>
      </c>
      <c r="AO12" s="296" t="s">
        <v>829</v>
      </c>
      <c r="AP12" s="296"/>
      <c r="AQ12" s="296" t="s">
        <v>830</v>
      </c>
      <c r="AR12" s="296"/>
      <c r="AS12" s="296" t="s">
        <v>831</v>
      </c>
      <c r="AT12" s="296" t="s">
        <v>549</v>
      </c>
      <c r="AU12" s="296" t="s">
        <v>832</v>
      </c>
    </row>
    <row r="13" spans="2:48">
      <c r="B13" s="282"/>
      <c r="C13" s="296" t="s">
        <v>833</v>
      </c>
      <c r="D13" s="296" t="s">
        <v>834</v>
      </c>
      <c r="E13" s="296" t="s">
        <v>835</v>
      </c>
      <c r="F13" s="296"/>
      <c r="G13" s="296" t="s">
        <v>836</v>
      </c>
      <c r="H13" s="296" t="s">
        <v>837</v>
      </c>
      <c r="I13" s="5" t="s">
        <v>838</v>
      </c>
      <c r="J13" s="296"/>
      <c r="K13" s="296" t="s">
        <v>839</v>
      </c>
      <c r="L13" s="296" t="s">
        <v>840</v>
      </c>
      <c r="M13" s="296" t="s">
        <v>841</v>
      </c>
      <c r="N13" s="296" t="s">
        <v>842</v>
      </c>
      <c r="O13" s="296" t="s">
        <v>843</v>
      </c>
      <c r="P13" s="296" t="s">
        <v>844</v>
      </c>
      <c r="Q13" s="296" t="s">
        <v>845</v>
      </c>
      <c r="R13" s="296" t="s">
        <v>846</v>
      </c>
      <c r="S13" s="296"/>
      <c r="T13" s="296" t="s">
        <v>847</v>
      </c>
      <c r="U13" s="296"/>
      <c r="V13" s="296" t="s">
        <v>848</v>
      </c>
      <c r="W13" s="297" t="s">
        <v>849</v>
      </c>
      <c r="X13" s="296"/>
      <c r="Y13" s="296"/>
      <c r="Z13" s="296" t="s">
        <v>850</v>
      </c>
      <c r="AA13" s="296" t="s">
        <v>851</v>
      </c>
      <c r="AB13" s="296" t="s">
        <v>852</v>
      </c>
      <c r="AC13" s="296" t="s">
        <v>853</v>
      </c>
      <c r="AD13" s="296"/>
      <c r="AE13" s="296"/>
      <c r="AF13" s="296" t="s">
        <v>854</v>
      </c>
      <c r="AG13" s="296"/>
      <c r="AH13" s="296"/>
      <c r="AI13" s="296" t="s">
        <v>855</v>
      </c>
      <c r="AJ13" s="296"/>
      <c r="AK13" s="296" t="s">
        <v>856</v>
      </c>
      <c r="AL13" s="296" t="s">
        <v>857</v>
      </c>
      <c r="AM13" s="296" t="s">
        <v>858</v>
      </c>
      <c r="AN13" s="296" t="s">
        <v>859</v>
      </c>
      <c r="AO13" s="296" t="s">
        <v>860</v>
      </c>
      <c r="AP13" s="296"/>
      <c r="AQ13" s="296" t="s">
        <v>861</v>
      </c>
      <c r="AR13" s="296"/>
      <c r="AS13" s="296" t="s">
        <v>862</v>
      </c>
      <c r="AT13" s="296" t="s">
        <v>601</v>
      </c>
      <c r="AU13" s="296" t="s">
        <v>863</v>
      </c>
    </row>
    <row r="14" spans="2:48">
      <c r="B14" s="282"/>
      <c r="C14" s="296" t="s">
        <v>864</v>
      </c>
      <c r="D14" s="296" t="s">
        <v>865</v>
      </c>
      <c r="E14" s="296" t="s">
        <v>866</v>
      </c>
      <c r="F14" s="296"/>
      <c r="G14" s="296" t="s">
        <v>867</v>
      </c>
      <c r="H14" s="296" t="s">
        <v>868</v>
      </c>
      <c r="I14" s="5" t="s">
        <v>869</v>
      </c>
      <c r="J14" s="296"/>
      <c r="K14" s="296" t="s">
        <v>870</v>
      </c>
      <c r="L14" s="296" t="s">
        <v>871</v>
      </c>
      <c r="M14" s="296" t="s">
        <v>872</v>
      </c>
      <c r="N14" s="296" t="s">
        <v>873</v>
      </c>
      <c r="O14" s="296" t="s">
        <v>874</v>
      </c>
      <c r="P14" s="296" t="s">
        <v>875</v>
      </c>
      <c r="Q14" s="296" t="s">
        <v>876</v>
      </c>
      <c r="R14" s="296" t="s">
        <v>877</v>
      </c>
      <c r="S14" s="296"/>
      <c r="T14" s="296" t="s">
        <v>878</v>
      </c>
      <c r="U14" s="296"/>
      <c r="V14" s="296" t="s">
        <v>879</v>
      </c>
      <c r="W14" s="297" t="s">
        <v>880</v>
      </c>
      <c r="X14" s="296"/>
      <c r="Y14" s="296"/>
      <c r="Z14" s="296" t="s">
        <v>881</v>
      </c>
      <c r="AA14" s="296" t="s">
        <v>882</v>
      </c>
      <c r="AB14" s="296" t="s">
        <v>883</v>
      </c>
      <c r="AC14" s="296" t="s">
        <v>884</v>
      </c>
      <c r="AD14" s="296"/>
      <c r="AE14" s="296"/>
      <c r="AF14" s="296" t="s">
        <v>885</v>
      </c>
      <c r="AG14" s="296"/>
      <c r="AH14" s="296"/>
      <c r="AI14" s="296" t="s">
        <v>886</v>
      </c>
      <c r="AJ14" s="296"/>
      <c r="AK14" s="296" t="s">
        <v>887</v>
      </c>
      <c r="AL14" s="296" t="s">
        <v>888</v>
      </c>
      <c r="AM14" s="296"/>
      <c r="AN14" s="296" t="s">
        <v>889</v>
      </c>
      <c r="AO14" s="296" t="s">
        <v>890</v>
      </c>
      <c r="AP14" s="296"/>
      <c r="AQ14" s="296" t="s">
        <v>891</v>
      </c>
      <c r="AR14" s="296"/>
      <c r="AS14" s="296" t="s">
        <v>892</v>
      </c>
      <c r="AT14" s="296" t="s">
        <v>607</v>
      </c>
      <c r="AU14" s="296" t="s">
        <v>893</v>
      </c>
    </row>
    <row r="15" spans="2:48">
      <c r="B15" s="282"/>
      <c r="C15" s="296" t="s">
        <v>894</v>
      </c>
      <c r="D15" s="296" t="s">
        <v>895</v>
      </c>
      <c r="E15" s="296" t="s">
        <v>896</v>
      </c>
      <c r="F15" s="296"/>
      <c r="G15" s="296" t="s">
        <v>897</v>
      </c>
      <c r="H15" s="296" t="s">
        <v>898</v>
      </c>
      <c r="I15" s="5" t="s">
        <v>899</v>
      </c>
      <c r="J15" s="296"/>
      <c r="K15" s="296"/>
      <c r="L15" s="296" t="s">
        <v>900</v>
      </c>
      <c r="M15" s="296" t="s">
        <v>901</v>
      </c>
      <c r="N15" s="296" t="s">
        <v>902</v>
      </c>
      <c r="O15" s="296" t="s">
        <v>903</v>
      </c>
      <c r="P15" s="296" t="s">
        <v>904</v>
      </c>
      <c r="Q15" s="296" t="s">
        <v>905</v>
      </c>
      <c r="R15" s="296" t="s">
        <v>906</v>
      </c>
      <c r="S15" s="296"/>
      <c r="T15" s="296" t="s">
        <v>907</v>
      </c>
      <c r="U15" s="296"/>
      <c r="V15" s="296" t="s">
        <v>908</v>
      </c>
      <c r="W15" s="297" t="s">
        <v>909</v>
      </c>
      <c r="X15" s="296"/>
      <c r="Y15" s="296"/>
      <c r="Z15" s="296" t="s">
        <v>910</v>
      </c>
      <c r="AA15" s="296" t="s">
        <v>911</v>
      </c>
      <c r="AB15" s="296" t="s">
        <v>912</v>
      </c>
      <c r="AC15" s="296" t="s">
        <v>913</v>
      </c>
      <c r="AD15" s="296"/>
      <c r="AE15" s="296"/>
      <c r="AF15" s="296" t="s">
        <v>914</v>
      </c>
      <c r="AG15" s="296"/>
      <c r="AH15" s="296"/>
      <c r="AI15" s="296" t="s">
        <v>915</v>
      </c>
      <c r="AJ15" s="296"/>
      <c r="AK15" s="296" t="s">
        <v>916</v>
      </c>
      <c r="AL15" s="296" t="s">
        <v>917</v>
      </c>
      <c r="AM15" s="296"/>
      <c r="AN15" s="296" t="s">
        <v>918</v>
      </c>
      <c r="AO15" s="296" t="s">
        <v>919</v>
      </c>
      <c r="AP15" s="296"/>
      <c r="AQ15" s="296" t="s">
        <v>920</v>
      </c>
      <c r="AR15" s="296"/>
      <c r="AS15" s="296" t="s">
        <v>921</v>
      </c>
      <c r="AT15" s="296"/>
      <c r="AU15" s="296"/>
    </row>
    <row r="16" spans="2:48">
      <c r="B16" s="282"/>
      <c r="C16" s="296" t="s">
        <v>922</v>
      </c>
      <c r="D16" s="296" t="s">
        <v>923</v>
      </c>
      <c r="E16" s="296" t="s">
        <v>924</v>
      </c>
      <c r="F16" s="296"/>
      <c r="G16" s="296" t="s">
        <v>925</v>
      </c>
      <c r="H16" s="296" t="s">
        <v>926</v>
      </c>
      <c r="I16" s="5" t="s">
        <v>927</v>
      </c>
      <c r="J16" s="296"/>
      <c r="K16" s="296"/>
      <c r="L16" s="296" t="s">
        <v>928</v>
      </c>
      <c r="M16" s="296" t="s">
        <v>929</v>
      </c>
      <c r="N16" s="296" t="s">
        <v>930</v>
      </c>
      <c r="O16" s="296" t="s">
        <v>931</v>
      </c>
      <c r="P16" s="296" t="s">
        <v>932</v>
      </c>
      <c r="Q16" s="296" t="s">
        <v>933</v>
      </c>
      <c r="R16" s="296" t="s">
        <v>934</v>
      </c>
      <c r="S16" s="296"/>
      <c r="T16" s="296" t="s">
        <v>935</v>
      </c>
      <c r="U16" s="296"/>
      <c r="V16" s="296" t="s">
        <v>936</v>
      </c>
      <c r="W16" s="297" t="s">
        <v>937</v>
      </c>
      <c r="X16" s="296"/>
      <c r="Y16" s="296"/>
      <c r="Z16" s="296"/>
      <c r="AA16" s="296" t="s">
        <v>938</v>
      </c>
      <c r="AB16" s="296"/>
      <c r="AC16" s="296" t="s">
        <v>939</v>
      </c>
      <c r="AD16" s="296"/>
      <c r="AE16" s="296"/>
      <c r="AF16" s="296" t="s">
        <v>940</v>
      </c>
      <c r="AG16" s="296"/>
      <c r="AH16" s="296"/>
      <c r="AI16" s="296" t="s">
        <v>941</v>
      </c>
      <c r="AJ16" s="296"/>
      <c r="AK16" s="296" t="s">
        <v>942</v>
      </c>
      <c r="AL16" s="296" t="s">
        <v>943</v>
      </c>
      <c r="AM16" s="296"/>
      <c r="AN16" s="296" t="s">
        <v>944</v>
      </c>
      <c r="AO16" s="296" t="s">
        <v>945</v>
      </c>
      <c r="AP16" s="296"/>
      <c r="AQ16" s="296" t="s">
        <v>946</v>
      </c>
      <c r="AR16" s="296"/>
      <c r="AS16" s="296" t="s">
        <v>947</v>
      </c>
      <c r="AT16" s="296"/>
      <c r="AU16" s="296"/>
    </row>
    <row r="17" spans="2:48">
      <c r="B17" s="282"/>
      <c r="C17" s="296" t="s">
        <v>948</v>
      </c>
      <c r="D17" s="296" t="s">
        <v>949</v>
      </c>
      <c r="E17" s="296" t="s">
        <v>950</v>
      </c>
      <c r="F17" s="296"/>
      <c r="G17" s="296" t="s">
        <v>951</v>
      </c>
      <c r="H17" s="296"/>
      <c r="I17" s="5" t="s">
        <v>952</v>
      </c>
      <c r="J17" s="296"/>
      <c r="K17" s="296"/>
      <c r="L17" s="296" t="s">
        <v>953</v>
      </c>
      <c r="M17" s="296" t="s">
        <v>954</v>
      </c>
      <c r="N17" s="296" t="s">
        <v>955</v>
      </c>
      <c r="O17" s="296" t="s">
        <v>956</v>
      </c>
      <c r="P17" s="296" t="s">
        <v>957</v>
      </c>
      <c r="Q17" s="296" t="s">
        <v>958</v>
      </c>
      <c r="R17" s="296" t="s">
        <v>959</v>
      </c>
      <c r="S17" s="296"/>
      <c r="T17" s="296" t="s">
        <v>960</v>
      </c>
      <c r="U17" s="296"/>
      <c r="V17" s="296" t="s">
        <v>961</v>
      </c>
      <c r="W17" s="297" t="s">
        <v>962</v>
      </c>
      <c r="X17" s="296"/>
      <c r="Y17" s="296"/>
      <c r="Z17" s="296"/>
      <c r="AA17" s="296" t="s">
        <v>963</v>
      </c>
      <c r="AB17" s="296"/>
      <c r="AC17" s="296" t="s">
        <v>964</v>
      </c>
      <c r="AD17" s="296"/>
      <c r="AE17" s="296"/>
      <c r="AF17" s="296" t="s">
        <v>965</v>
      </c>
      <c r="AG17" s="296"/>
      <c r="AH17" s="296"/>
      <c r="AI17" s="296" t="s">
        <v>966</v>
      </c>
      <c r="AJ17" s="296"/>
      <c r="AK17" s="296" t="s">
        <v>967</v>
      </c>
      <c r="AL17" s="296" t="s">
        <v>968</v>
      </c>
      <c r="AM17" s="296"/>
      <c r="AN17" s="296" t="s">
        <v>969</v>
      </c>
      <c r="AO17" s="296" t="s">
        <v>970</v>
      </c>
      <c r="AP17" s="296"/>
      <c r="AQ17" s="296" t="s">
        <v>971</v>
      </c>
      <c r="AR17" s="296"/>
      <c r="AS17" s="296" t="s">
        <v>972</v>
      </c>
      <c r="AT17" s="296"/>
      <c r="AU17" s="296"/>
    </row>
    <row r="18" spans="2:48">
      <c r="B18" s="282"/>
      <c r="C18" s="296" t="s">
        <v>973</v>
      </c>
      <c r="D18" s="296" t="s">
        <v>974</v>
      </c>
      <c r="E18" s="296" t="s">
        <v>975</v>
      </c>
      <c r="F18" s="296"/>
      <c r="G18" s="296" t="s">
        <v>976</v>
      </c>
      <c r="H18" s="296"/>
      <c r="I18" s="296"/>
      <c r="J18" s="296"/>
      <c r="K18" s="296"/>
      <c r="L18" s="296" t="s">
        <v>977</v>
      </c>
      <c r="M18" s="296" t="s">
        <v>978</v>
      </c>
      <c r="N18" s="296" t="s">
        <v>979</v>
      </c>
      <c r="O18" s="296" t="s">
        <v>980</v>
      </c>
      <c r="P18" s="296" t="s">
        <v>981</v>
      </c>
      <c r="Q18" s="296" t="s">
        <v>982</v>
      </c>
      <c r="R18" s="296" t="s">
        <v>983</v>
      </c>
      <c r="S18" s="296"/>
      <c r="T18" s="296" t="s">
        <v>984</v>
      </c>
      <c r="U18" s="296"/>
      <c r="V18" s="296" t="s">
        <v>985</v>
      </c>
      <c r="W18" s="297" t="s">
        <v>986</v>
      </c>
      <c r="X18" s="296"/>
      <c r="Y18" s="296"/>
      <c r="Z18" s="296"/>
      <c r="AA18" s="296" t="s">
        <v>987</v>
      </c>
      <c r="AB18" s="296"/>
      <c r="AC18" s="296" t="s">
        <v>988</v>
      </c>
      <c r="AD18" s="296"/>
      <c r="AE18" s="296"/>
      <c r="AF18" s="296" t="s">
        <v>989</v>
      </c>
      <c r="AG18" s="296"/>
      <c r="AH18" s="296"/>
      <c r="AI18" s="296" t="s">
        <v>990</v>
      </c>
      <c r="AJ18" s="296"/>
      <c r="AK18" s="296" t="s">
        <v>991</v>
      </c>
      <c r="AL18" s="296" t="s">
        <v>992</v>
      </c>
      <c r="AM18" s="296"/>
      <c r="AN18" s="296"/>
      <c r="AO18" s="296" t="s">
        <v>993</v>
      </c>
      <c r="AP18" s="296"/>
      <c r="AQ18" s="296" t="s">
        <v>994</v>
      </c>
      <c r="AR18" s="296"/>
      <c r="AS18" s="296" t="s">
        <v>995</v>
      </c>
      <c r="AT18" s="296"/>
      <c r="AU18" s="296"/>
    </row>
    <row r="19" spans="2:48">
      <c r="B19" s="282"/>
      <c r="C19" s="296" t="s">
        <v>996</v>
      </c>
      <c r="D19" s="296" t="s">
        <v>997</v>
      </c>
      <c r="E19" s="296" t="s">
        <v>998</v>
      </c>
      <c r="F19" s="296"/>
      <c r="G19" s="296" t="s">
        <v>999</v>
      </c>
      <c r="H19" s="296"/>
      <c r="I19" s="296"/>
      <c r="J19" s="296"/>
      <c r="K19" s="296"/>
      <c r="L19" s="296" t="s">
        <v>1000</v>
      </c>
      <c r="M19" s="296"/>
      <c r="N19" s="296" t="s">
        <v>1001</v>
      </c>
      <c r="O19" s="296" t="s">
        <v>1002</v>
      </c>
      <c r="P19" s="296"/>
      <c r="Q19" s="296" t="s">
        <v>607</v>
      </c>
      <c r="R19" s="296" t="s">
        <v>1003</v>
      </c>
      <c r="S19" s="296"/>
      <c r="T19" s="296" t="s">
        <v>1004</v>
      </c>
      <c r="U19" s="296"/>
      <c r="V19" s="296" t="s">
        <v>1005</v>
      </c>
      <c r="W19" s="297" t="s">
        <v>1006</v>
      </c>
      <c r="X19" s="296"/>
      <c r="Y19" s="296"/>
      <c r="Z19" s="296"/>
      <c r="AA19" s="296" t="s">
        <v>1007</v>
      </c>
      <c r="AB19" s="296"/>
      <c r="AC19" s="296" t="s">
        <v>1008</v>
      </c>
      <c r="AD19" s="296"/>
      <c r="AE19" s="296"/>
      <c r="AF19" s="296" t="s">
        <v>1009</v>
      </c>
      <c r="AG19" s="296"/>
      <c r="AH19" s="296"/>
      <c r="AI19" s="296" t="s">
        <v>1010</v>
      </c>
      <c r="AJ19" s="296"/>
      <c r="AK19" s="296"/>
      <c r="AL19" s="296" t="s">
        <v>1011</v>
      </c>
      <c r="AM19" s="296"/>
      <c r="AN19" s="296"/>
      <c r="AO19" s="296" t="s">
        <v>1012</v>
      </c>
      <c r="AP19" s="296"/>
      <c r="AQ19" s="296" t="s">
        <v>1013</v>
      </c>
      <c r="AR19" s="296"/>
      <c r="AS19" s="296" t="s">
        <v>1014</v>
      </c>
      <c r="AT19" s="296"/>
      <c r="AU19" s="296"/>
    </row>
    <row r="20" spans="2:48">
      <c r="B20" s="282"/>
      <c r="C20" s="296" t="s">
        <v>1015</v>
      </c>
      <c r="D20" s="296" t="s">
        <v>1016</v>
      </c>
      <c r="E20" s="296" t="s">
        <v>1017</v>
      </c>
      <c r="F20" s="296"/>
      <c r="G20" s="296" t="s">
        <v>1018</v>
      </c>
      <c r="H20" s="296"/>
      <c r="I20" s="296"/>
      <c r="J20" s="296"/>
      <c r="K20" s="296"/>
      <c r="L20" s="296" t="s">
        <v>1019</v>
      </c>
      <c r="M20" s="296"/>
      <c r="N20" s="296" t="s">
        <v>1020</v>
      </c>
      <c r="O20" s="296" t="s">
        <v>1021</v>
      </c>
      <c r="P20" s="296"/>
      <c r="Q20" s="296" t="s">
        <v>1022</v>
      </c>
      <c r="R20" s="296" t="s">
        <v>1023</v>
      </c>
      <c r="S20" s="296"/>
      <c r="T20" s="296" t="s">
        <v>1024</v>
      </c>
      <c r="U20" s="296"/>
      <c r="V20" s="296" t="s">
        <v>1025</v>
      </c>
      <c r="W20" s="297" t="s">
        <v>1026</v>
      </c>
      <c r="X20" s="296"/>
      <c r="Y20" s="296"/>
      <c r="Z20" s="296"/>
      <c r="AA20" s="296" t="s">
        <v>1027</v>
      </c>
      <c r="AB20" s="296"/>
      <c r="AC20" s="296"/>
      <c r="AD20" s="296"/>
      <c r="AE20" s="296"/>
      <c r="AF20" s="296" t="s">
        <v>1028</v>
      </c>
      <c r="AG20" s="296"/>
      <c r="AH20" s="296"/>
      <c r="AI20" s="296" t="s">
        <v>1029</v>
      </c>
      <c r="AJ20" s="296"/>
      <c r="AK20" s="296"/>
      <c r="AL20" s="296" t="s">
        <v>1030</v>
      </c>
      <c r="AM20" s="296"/>
      <c r="AN20" s="296"/>
      <c r="AO20" s="296" t="s">
        <v>1031</v>
      </c>
      <c r="AP20" s="296"/>
      <c r="AQ20" s="296" t="s">
        <v>1032</v>
      </c>
      <c r="AR20" s="296"/>
      <c r="AS20" s="296" t="s">
        <v>1033</v>
      </c>
      <c r="AT20" s="296"/>
      <c r="AU20" s="296"/>
    </row>
    <row r="21" spans="2:48">
      <c r="B21" s="282"/>
      <c r="C21" s="296" t="s">
        <v>1034</v>
      </c>
      <c r="D21" s="296" t="s">
        <v>1035</v>
      </c>
      <c r="E21" s="296" t="s">
        <v>1036</v>
      </c>
      <c r="F21" s="296"/>
      <c r="G21" s="296" t="s">
        <v>1037</v>
      </c>
      <c r="H21" s="296"/>
      <c r="I21" s="296"/>
      <c r="J21" s="296"/>
      <c r="K21" s="296"/>
      <c r="L21" s="296" t="s">
        <v>1038</v>
      </c>
      <c r="M21" s="296"/>
      <c r="N21" s="296" t="s">
        <v>1039</v>
      </c>
      <c r="O21" s="296" t="s">
        <v>1040</v>
      </c>
      <c r="P21" s="296"/>
      <c r="Q21" s="296"/>
      <c r="R21" s="296" t="s">
        <v>1041</v>
      </c>
      <c r="S21" s="296"/>
      <c r="T21" s="296" t="s">
        <v>1042</v>
      </c>
      <c r="U21" s="296"/>
      <c r="V21" s="296" t="s">
        <v>1043</v>
      </c>
      <c r="W21" s="297" t="s">
        <v>1044</v>
      </c>
      <c r="X21" s="296"/>
      <c r="Y21" s="296"/>
      <c r="Z21" s="296"/>
      <c r="AA21" s="296" t="s">
        <v>1045</v>
      </c>
      <c r="AB21" s="296"/>
      <c r="AC21" s="296"/>
      <c r="AD21" s="296"/>
      <c r="AE21" s="296"/>
      <c r="AF21" s="296" t="s">
        <v>1046</v>
      </c>
      <c r="AG21" s="296"/>
      <c r="AH21" s="296"/>
      <c r="AI21" s="296" t="s">
        <v>1047</v>
      </c>
      <c r="AJ21" s="296"/>
      <c r="AK21" s="296"/>
      <c r="AL21" s="296" t="s">
        <v>1048</v>
      </c>
      <c r="AM21" s="296"/>
      <c r="AN21" s="296"/>
      <c r="AO21" s="296" t="s">
        <v>1049</v>
      </c>
      <c r="AP21" s="296"/>
      <c r="AQ21" s="296" t="s">
        <v>1050</v>
      </c>
      <c r="AR21" s="296"/>
      <c r="AS21" s="296" t="s">
        <v>1051</v>
      </c>
      <c r="AT21" s="296"/>
      <c r="AU21" s="296"/>
    </row>
    <row r="22" spans="2:48">
      <c r="B22" s="282"/>
      <c r="C22" s="296" t="s">
        <v>1052</v>
      </c>
      <c r="D22" s="296" t="s">
        <v>1053</v>
      </c>
      <c r="E22" s="296" t="s">
        <v>1054</v>
      </c>
      <c r="F22" s="296"/>
      <c r="G22" s="296" t="s">
        <v>1055</v>
      </c>
      <c r="H22" s="296"/>
      <c r="I22" s="296"/>
      <c r="J22" s="296"/>
      <c r="K22" s="296"/>
      <c r="L22" s="296" t="s">
        <v>1056</v>
      </c>
      <c r="M22" s="296"/>
      <c r="N22" s="296" t="s">
        <v>1057</v>
      </c>
      <c r="O22" s="296" t="s">
        <v>1058</v>
      </c>
      <c r="P22" s="296"/>
      <c r="Q22" s="296"/>
      <c r="R22" s="296" t="s">
        <v>1059</v>
      </c>
      <c r="S22" s="296"/>
      <c r="T22" s="296" t="s">
        <v>1060</v>
      </c>
      <c r="U22" s="296"/>
      <c r="V22" s="296" t="s">
        <v>1061</v>
      </c>
      <c r="W22" s="297" t="s">
        <v>1062</v>
      </c>
      <c r="X22" s="296"/>
      <c r="Y22" s="296"/>
      <c r="Z22" s="296"/>
      <c r="AA22" s="296" t="s">
        <v>1063</v>
      </c>
      <c r="AB22" s="296"/>
      <c r="AC22" s="296"/>
      <c r="AD22" s="296"/>
      <c r="AE22" s="296"/>
      <c r="AF22" s="296" t="s">
        <v>1064</v>
      </c>
      <c r="AG22" s="296"/>
      <c r="AH22" s="296"/>
      <c r="AI22" s="296" t="s">
        <v>1065</v>
      </c>
      <c r="AJ22" s="296"/>
      <c r="AK22" s="296"/>
      <c r="AL22" s="296" t="s">
        <v>1066</v>
      </c>
      <c r="AM22" s="296"/>
      <c r="AN22" s="296"/>
      <c r="AO22" s="296" t="s">
        <v>1067</v>
      </c>
      <c r="AP22" s="296"/>
      <c r="AQ22" s="296" t="s">
        <v>1068</v>
      </c>
      <c r="AR22" s="296"/>
      <c r="AS22" s="296" t="s">
        <v>1069</v>
      </c>
      <c r="AT22" s="296"/>
      <c r="AU22" s="296"/>
    </row>
    <row r="23" spans="2:48">
      <c r="B23" s="282"/>
      <c r="C23" s="296" t="s">
        <v>1070</v>
      </c>
      <c r="D23" s="296" t="s">
        <v>1071</v>
      </c>
      <c r="E23" s="296"/>
      <c r="F23" s="296"/>
      <c r="G23" s="296" t="s">
        <v>1072</v>
      </c>
      <c r="H23" s="296"/>
      <c r="I23" s="296"/>
      <c r="J23" s="296"/>
      <c r="K23" s="296"/>
      <c r="L23" s="296" t="s">
        <v>1073</v>
      </c>
      <c r="M23" s="296"/>
      <c r="N23" s="296" t="s">
        <v>1074</v>
      </c>
      <c r="O23" s="296" t="s">
        <v>1075</v>
      </c>
      <c r="P23" s="296"/>
      <c r="Q23" s="296"/>
      <c r="R23" s="296" t="s">
        <v>1076</v>
      </c>
      <c r="S23" s="296"/>
      <c r="T23" s="296" t="s">
        <v>1077</v>
      </c>
      <c r="U23" s="296"/>
      <c r="V23" s="296"/>
      <c r="W23" s="297" t="s">
        <v>1078</v>
      </c>
      <c r="X23" s="296"/>
      <c r="Y23" s="296"/>
      <c r="Z23" s="296"/>
      <c r="AA23" s="296" t="s">
        <v>1079</v>
      </c>
      <c r="AB23" s="296"/>
      <c r="AC23" s="296"/>
      <c r="AD23" s="296"/>
      <c r="AE23" s="296"/>
      <c r="AF23" s="296" t="s">
        <v>1080</v>
      </c>
      <c r="AG23" s="296"/>
      <c r="AH23" s="296"/>
      <c r="AI23" s="296"/>
      <c r="AJ23" s="296"/>
      <c r="AK23" s="296"/>
      <c r="AL23" s="296"/>
      <c r="AM23" s="296"/>
      <c r="AN23" s="296"/>
      <c r="AO23" s="296"/>
      <c r="AP23" s="296"/>
      <c r="AQ23" s="296" t="s">
        <v>1081</v>
      </c>
      <c r="AR23" s="296"/>
      <c r="AS23" s="296" t="s">
        <v>1082</v>
      </c>
      <c r="AT23" s="296"/>
      <c r="AU23" s="296"/>
    </row>
    <row r="24" spans="2:48">
      <c r="B24" s="282"/>
      <c r="C24" s="296" t="s">
        <v>1083</v>
      </c>
      <c r="D24" s="296" t="s">
        <v>1084</v>
      </c>
      <c r="E24" s="296"/>
      <c r="F24" s="296"/>
      <c r="G24" s="296" t="s">
        <v>1085</v>
      </c>
      <c r="H24" s="296"/>
      <c r="I24" s="296"/>
      <c r="J24" s="296"/>
      <c r="K24" s="296"/>
      <c r="L24" s="296" t="s">
        <v>1086</v>
      </c>
      <c r="M24" s="296"/>
      <c r="N24" s="296" t="s">
        <v>1087</v>
      </c>
      <c r="O24" s="296" t="s">
        <v>1088</v>
      </c>
      <c r="P24" s="296"/>
      <c r="Q24" s="296"/>
      <c r="R24" s="296" t="s">
        <v>1089</v>
      </c>
      <c r="S24" s="296"/>
      <c r="T24" s="296" t="s">
        <v>752</v>
      </c>
      <c r="U24" s="296"/>
      <c r="V24" s="296"/>
      <c r="W24" s="297" t="s">
        <v>1090</v>
      </c>
      <c r="X24" s="296"/>
      <c r="Y24" s="296"/>
      <c r="Z24" s="296"/>
      <c r="AA24" s="296" t="s">
        <v>1091</v>
      </c>
      <c r="AB24" s="296"/>
      <c r="AC24" s="296"/>
      <c r="AD24" s="296"/>
      <c r="AE24" s="296"/>
      <c r="AF24" s="296" t="s">
        <v>1092</v>
      </c>
      <c r="AG24" s="296"/>
      <c r="AH24" s="296"/>
      <c r="AI24" s="296"/>
      <c r="AJ24" s="296"/>
      <c r="AK24" s="296"/>
      <c r="AL24" s="296"/>
      <c r="AM24" s="296"/>
      <c r="AN24" s="296"/>
      <c r="AO24" s="296"/>
      <c r="AP24" s="296"/>
      <c r="AQ24" s="296" t="s">
        <v>1093</v>
      </c>
      <c r="AR24" s="296"/>
      <c r="AS24" s="296" t="s">
        <v>1094</v>
      </c>
      <c r="AT24" s="296"/>
      <c r="AU24" s="296"/>
    </row>
    <row r="25" spans="2:48">
      <c r="B25" s="282"/>
      <c r="C25" s="296" t="s">
        <v>1095</v>
      </c>
      <c r="D25" s="296" t="s">
        <v>1096</v>
      </c>
      <c r="E25" s="296"/>
      <c r="F25" s="296"/>
      <c r="G25" s="296" t="s">
        <v>1097</v>
      </c>
      <c r="H25" s="296"/>
      <c r="I25" s="296"/>
      <c r="J25" s="296"/>
      <c r="K25" s="296"/>
      <c r="L25" s="296" t="s">
        <v>1098</v>
      </c>
      <c r="M25" s="296"/>
      <c r="N25" s="296" t="s">
        <v>1099</v>
      </c>
      <c r="O25" s="296" t="s">
        <v>1100</v>
      </c>
      <c r="P25" s="296"/>
      <c r="Q25" s="296"/>
      <c r="R25" s="296" t="s">
        <v>1101</v>
      </c>
      <c r="S25" s="296"/>
      <c r="T25" s="296" t="s">
        <v>1102</v>
      </c>
      <c r="U25" s="296"/>
      <c r="V25" s="296"/>
      <c r="W25" s="297" t="s">
        <v>1103</v>
      </c>
      <c r="X25" s="296"/>
      <c r="Y25" s="296"/>
      <c r="Z25" s="296"/>
      <c r="AA25" s="296" t="s">
        <v>1104</v>
      </c>
      <c r="AB25" s="296"/>
      <c r="AC25" s="296"/>
      <c r="AD25" s="296"/>
      <c r="AE25" s="296"/>
      <c r="AF25" s="296" t="s">
        <v>1105</v>
      </c>
      <c r="AG25" s="296"/>
      <c r="AH25" s="296"/>
      <c r="AI25" s="296"/>
      <c r="AJ25" s="296"/>
      <c r="AK25" s="296"/>
      <c r="AL25" s="296"/>
      <c r="AM25" s="296"/>
      <c r="AN25" s="296"/>
      <c r="AO25" s="296"/>
      <c r="AP25" s="296"/>
      <c r="AQ25" s="296" t="s">
        <v>1106</v>
      </c>
      <c r="AR25" s="296"/>
      <c r="AS25" s="296" t="s">
        <v>1107</v>
      </c>
      <c r="AT25" s="296"/>
      <c r="AU25" s="296"/>
    </row>
    <row r="26" spans="2:48">
      <c r="B26" s="282"/>
      <c r="C26" s="296" t="s">
        <v>1108</v>
      </c>
      <c r="D26" s="296" t="s">
        <v>1109</v>
      </c>
      <c r="E26" s="296"/>
      <c r="F26" s="296"/>
      <c r="G26" s="296" t="s">
        <v>1110</v>
      </c>
      <c r="H26" s="296"/>
      <c r="I26" s="296"/>
      <c r="J26" s="296"/>
      <c r="K26" s="296"/>
      <c r="L26" s="296" t="s">
        <v>1111</v>
      </c>
      <c r="M26" s="296"/>
      <c r="N26" s="296" t="s">
        <v>1112</v>
      </c>
      <c r="O26" s="296" t="s">
        <v>1113</v>
      </c>
      <c r="P26" s="296"/>
      <c r="Q26" s="296"/>
      <c r="R26" s="296" t="s">
        <v>1114</v>
      </c>
      <c r="S26" s="296"/>
      <c r="T26" s="296" t="s">
        <v>1115</v>
      </c>
      <c r="U26" s="296"/>
      <c r="V26" s="296"/>
      <c r="W26" s="297" t="s">
        <v>1116</v>
      </c>
      <c r="X26" s="296"/>
      <c r="Y26" s="296"/>
      <c r="Z26" s="296"/>
      <c r="AA26" s="296" t="s">
        <v>1117</v>
      </c>
      <c r="AB26" s="296"/>
      <c r="AC26" s="296"/>
      <c r="AD26" s="296"/>
      <c r="AE26" s="296"/>
      <c r="AF26" s="296" t="s">
        <v>1118</v>
      </c>
      <c r="AG26" s="296"/>
      <c r="AH26" s="296"/>
      <c r="AI26" s="296"/>
      <c r="AJ26" s="296"/>
      <c r="AK26" s="296"/>
      <c r="AL26" s="296"/>
      <c r="AM26" s="296"/>
      <c r="AN26" s="296"/>
      <c r="AO26" s="296"/>
      <c r="AP26" s="296"/>
      <c r="AQ26" s="296" t="s">
        <v>1119</v>
      </c>
      <c r="AR26" s="296"/>
      <c r="AS26" s="296" t="s">
        <v>1120</v>
      </c>
      <c r="AT26" s="296"/>
      <c r="AU26" s="296"/>
    </row>
    <row r="27" spans="2:48" ht="14.5">
      <c r="B27" s="282"/>
      <c r="C27" s="296" t="s">
        <v>1121</v>
      </c>
      <c r="D27" s="296" t="s">
        <v>1122</v>
      </c>
      <c r="E27" s="296"/>
      <c r="F27" s="296"/>
      <c r="G27" s="296" t="s">
        <v>1123</v>
      </c>
      <c r="H27" s="296"/>
      <c r="I27" s="296"/>
      <c r="J27" s="296"/>
      <c r="K27" s="296"/>
      <c r="L27" s="296" t="s">
        <v>1124</v>
      </c>
      <c r="M27" s="296"/>
      <c r="N27" s="296" t="s">
        <v>1125</v>
      </c>
      <c r="O27" s="296" t="s">
        <v>945</v>
      </c>
      <c r="P27" s="296"/>
      <c r="Q27" s="296"/>
      <c r="R27" s="296"/>
      <c r="S27" s="296"/>
      <c r="T27" s="296" t="s">
        <v>1126</v>
      </c>
      <c r="U27" s="296"/>
      <c r="V27" s="296"/>
      <c r="W27" s="297" t="s">
        <v>1127</v>
      </c>
      <c r="X27" s="296"/>
      <c r="Y27" s="296"/>
      <c r="Z27" s="296"/>
      <c r="AA27" s="296" t="s">
        <v>1128</v>
      </c>
      <c r="AB27" s="296"/>
      <c r="AC27" s="296"/>
      <c r="AD27" s="296"/>
      <c r="AE27" s="296"/>
      <c r="AF27" s="296" t="s">
        <v>1129</v>
      </c>
      <c r="AG27" s="296"/>
      <c r="AH27" s="296"/>
      <c r="AI27" s="296"/>
      <c r="AJ27" s="296"/>
      <c r="AK27" s="296"/>
      <c r="AL27" s="296"/>
      <c r="AM27" s="296"/>
      <c r="AN27" s="296"/>
      <c r="AO27" s="296"/>
      <c r="AP27" s="296"/>
      <c r="AQ27" s="296" t="s">
        <v>1130</v>
      </c>
      <c r="AR27" s="296"/>
      <c r="AS27" s="296"/>
      <c r="AT27" s="296"/>
      <c r="AU27" s="296"/>
      <c r="AV27"/>
    </row>
    <row r="28" spans="2:48" ht="14.5">
      <c r="B28" s="282"/>
      <c r="C28" s="296" t="s">
        <v>1131</v>
      </c>
      <c r="D28" s="296" t="s">
        <v>1132</v>
      </c>
      <c r="E28" s="296"/>
      <c r="F28" s="296"/>
      <c r="G28" s="296" t="s">
        <v>1133</v>
      </c>
      <c r="H28" s="296"/>
      <c r="I28" s="296"/>
      <c r="J28" s="296"/>
      <c r="K28" s="296"/>
      <c r="L28" s="296"/>
      <c r="M28" s="296"/>
      <c r="N28" s="296" t="s">
        <v>1134</v>
      </c>
      <c r="O28" s="296" t="s">
        <v>1135</v>
      </c>
      <c r="P28" s="296"/>
      <c r="Q28" s="296"/>
      <c r="R28" s="296"/>
      <c r="S28" s="296"/>
      <c r="T28" s="296" t="s">
        <v>1136</v>
      </c>
      <c r="U28" s="296"/>
      <c r="V28" s="296"/>
      <c r="W28" s="297" t="s">
        <v>1137</v>
      </c>
      <c r="X28" s="296"/>
      <c r="Y28" s="296"/>
      <c r="Z28" s="296"/>
      <c r="AA28" s="296" t="s">
        <v>1138</v>
      </c>
      <c r="AB28" s="296"/>
      <c r="AC28" s="296"/>
      <c r="AD28" s="296"/>
      <c r="AE28" s="296"/>
      <c r="AF28" s="296" t="s">
        <v>1139</v>
      </c>
      <c r="AG28" s="296"/>
      <c r="AH28" s="296"/>
      <c r="AI28" s="296"/>
      <c r="AJ28" s="296"/>
      <c r="AK28" s="296"/>
      <c r="AL28" s="296"/>
      <c r="AM28" s="296"/>
      <c r="AN28" s="296"/>
      <c r="AO28" s="296"/>
      <c r="AP28" s="296"/>
      <c r="AQ28" s="296" t="s">
        <v>1140</v>
      </c>
      <c r="AR28" s="296"/>
      <c r="AS28" s="296"/>
      <c r="AT28" s="296"/>
      <c r="AU28" s="296"/>
      <c r="AV28"/>
    </row>
    <row r="29" spans="2:48" ht="14.5">
      <c r="B29" s="282"/>
      <c r="C29" s="296" t="s">
        <v>1141</v>
      </c>
      <c r="D29" s="296" t="s">
        <v>1142</v>
      </c>
      <c r="E29" s="296"/>
      <c r="F29" s="296"/>
      <c r="G29" s="296" t="s">
        <v>1143</v>
      </c>
      <c r="H29" s="296"/>
      <c r="I29" s="296"/>
      <c r="J29" s="296"/>
      <c r="K29" s="296"/>
      <c r="L29" s="296"/>
      <c r="M29" s="296"/>
      <c r="N29" s="296" t="s">
        <v>1144</v>
      </c>
      <c r="O29" s="296" t="s">
        <v>1145</v>
      </c>
      <c r="P29" s="296"/>
      <c r="Q29" s="296"/>
      <c r="R29" s="296"/>
      <c r="S29" s="296"/>
      <c r="T29" s="296" t="s">
        <v>1146</v>
      </c>
      <c r="U29" s="296"/>
      <c r="V29" s="296"/>
      <c r="W29" s="297" t="s">
        <v>1147</v>
      </c>
      <c r="X29" s="296"/>
      <c r="Y29" s="296"/>
      <c r="Z29" s="296"/>
      <c r="AA29" s="296" t="s">
        <v>1148</v>
      </c>
      <c r="AB29" s="296"/>
      <c r="AC29" s="296"/>
      <c r="AD29" s="296"/>
      <c r="AE29" s="296"/>
      <c r="AF29" s="296" t="s">
        <v>1149</v>
      </c>
      <c r="AG29" s="296"/>
      <c r="AH29" s="296"/>
      <c r="AI29" s="296"/>
      <c r="AJ29" s="296"/>
      <c r="AK29" s="296"/>
      <c r="AL29" s="296"/>
      <c r="AM29" s="296"/>
      <c r="AN29" s="296"/>
      <c r="AO29" s="296"/>
      <c r="AP29" s="296"/>
      <c r="AQ29" s="296" t="s">
        <v>1150</v>
      </c>
      <c r="AR29" s="296"/>
      <c r="AS29" s="296"/>
      <c r="AT29" s="296"/>
      <c r="AU29" s="296"/>
      <c r="AV29"/>
    </row>
    <row r="30" spans="2:48" ht="14.5">
      <c r="B30" s="282"/>
      <c r="C30" s="296" t="s">
        <v>1151</v>
      </c>
      <c r="D30" s="296" t="s">
        <v>1152</v>
      </c>
      <c r="E30" s="296"/>
      <c r="F30" s="296"/>
      <c r="G30" s="296" t="s">
        <v>1153</v>
      </c>
      <c r="H30" s="296"/>
      <c r="I30" s="296"/>
      <c r="J30" s="296"/>
      <c r="K30" s="296"/>
      <c r="L30" s="296"/>
      <c r="M30" s="296"/>
      <c r="N30" s="296" t="s">
        <v>1154</v>
      </c>
      <c r="O30" s="296" t="s">
        <v>1155</v>
      </c>
      <c r="P30" s="296"/>
      <c r="Q30" s="296"/>
      <c r="R30" s="296"/>
      <c r="S30" s="296"/>
      <c r="T30" s="296" t="s">
        <v>1156</v>
      </c>
      <c r="U30" s="296"/>
      <c r="V30" s="296"/>
      <c r="W30" s="297" t="s">
        <v>1157</v>
      </c>
      <c r="X30" s="296"/>
      <c r="Y30" s="296"/>
      <c r="Z30" s="296"/>
      <c r="AA30" s="296" t="s">
        <v>1158</v>
      </c>
      <c r="AB30" s="296"/>
      <c r="AC30" s="296"/>
      <c r="AD30" s="296"/>
      <c r="AE30" s="296"/>
      <c r="AF30" s="296" t="s">
        <v>1159</v>
      </c>
      <c r="AG30" s="296"/>
      <c r="AH30" s="296"/>
      <c r="AI30" s="296"/>
      <c r="AJ30" s="296"/>
      <c r="AK30" s="296"/>
      <c r="AL30" s="296"/>
      <c r="AM30" s="296"/>
      <c r="AN30" s="296"/>
      <c r="AO30" s="296"/>
      <c r="AP30" s="296"/>
      <c r="AQ30" s="296" t="s">
        <v>1160</v>
      </c>
      <c r="AR30" s="296"/>
      <c r="AS30" s="296"/>
      <c r="AT30" s="296"/>
      <c r="AU30" s="296"/>
      <c r="AV30"/>
    </row>
    <row r="31" spans="2:48" ht="14.5">
      <c r="B31" s="282"/>
      <c r="C31" s="296" t="s">
        <v>1161</v>
      </c>
      <c r="D31" s="296" t="s">
        <v>1162</v>
      </c>
      <c r="E31" s="296"/>
      <c r="F31" s="296"/>
      <c r="G31" s="296" t="s">
        <v>1163</v>
      </c>
      <c r="H31" s="296"/>
      <c r="I31" s="296"/>
      <c r="J31" s="296"/>
      <c r="K31" s="296"/>
      <c r="L31" s="296"/>
      <c r="M31" s="296"/>
      <c r="N31" s="296"/>
      <c r="O31" s="296" t="s">
        <v>1164</v>
      </c>
      <c r="P31" s="296"/>
      <c r="Q31" s="296"/>
      <c r="R31" s="296"/>
      <c r="S31" s="296"/>
      <c r="T31" s="296" t="s">
        <v>1165</v>
      </c>
      <c r="U31" s="296"/>
      <c r="V31" s="296"/>
      <c r="W31" s="297" t="s">
        <v>1166</v>
      </c>
      <c r="X31" s="296"/>
      <c r="Y31" s="296"/>
      <c r="Z31" s="296"/>
      <c r="AA31" s="296" t="s">
        <v>1167</v>
      </c>
      <c r="AB31" s="296"/>
      <c r="AC31" s="296"/>
      <c r="AD31" s="296"/>
      <c r="AE31" s="296"/>
      <c r="AF31" s="296" t="s">
        <v>173</v>
      </c>
      <c r="AG31" s="296"/>
      <c r="AH31" s="296"/>
      <c r="AI31" s="296"/>
      <c r="AJ31" s="296"/>
      <c r="AK31" s="296"/>
      <c r="AL31" s="296"/>
      <c r="AM31" s="296"/>
      <c r="AN31" s="296"/>
      <c r="AO31" s="296"/>
      <c r="AP31" s="296"/>
      <c r="AQ31" s="296" t="s">
        <v>1168</v>
      </c>
      <c r="AR31" s="296"/>
      <c r="AS31" s="296"/>
      <c r="AT31" s="296"/>
      <c r="AU31" s="296"/>
      <c r="AV31"/>
    </row>
    <row r="32" spans="2:48" ht="14.5">
      <c r="B32" s="282"/>
      <c r="C32" s="296" t="s">
        <v>1169</v>
      </c>
      <c r="D32" s="296" t="s">
        <v>1170</v>
      </c>
      <c r="E32" s="296"/>
      <c r="F32" s="296"/>
      <c r="G32" s="296"/>
      <c r="H32" s="296"/>
      <c r="I32" s="296"/>
      <c r="J32" s="296"/>
      <c r="K32" s="296"/>
      <c r="L32" s="296"/>
      <c r="M32" s="296"/>
      <c r="N32" s="296"/>
      <c r="O32" s="296"/>
      <c r="P32" s="296"/>
      <c r="Q32" s="296"/>
      <c r="R32" s="296"/>
      <c r="S32" s="296"/>
      <c r="T32" s="296" t="s">
        <v>1171</v>
      </c>
      <c r="U32" s="296"/>
      <c r="V32" s="296"/>
      <c r="W32" s="297" t="s">
        <v>1172</v>
      </c>
      <c r="X32" s="296"/>
      <c r="Y32" s="296"/>
      <c r="Z32" s="296"/>
      <c r="AA32" s="296" t="s">
        <v>1173</v>
      </c>
      <c r="AB32" s="296"/>
      <c r="AC32" s="296"/>
      <c r="AD32" s="296"/>
      <c r="AE32" s="296"/>
      <c r="AF32" s="296" t="s">
        <v>1174</v>
      </c>
      <c r="AG32" s="296"/>
      <c r="AH32" s="296"/>
      <c r="AI32" s="296"/>
      <c r="AJ32" s="296"/>
      <c r="AK32" s="296"/>
      <c r="AL32" s="296"/>
      <c r="AM32" s="296"/>
      <c r="AN32" s="296"/>
      <c r="AO32" s="296"/>
      <c r="AP32" s="296"/>
      <c r="AQ32" s="296" t="s">
        <v>1175</v>
      </c>
      <c r="AR32" s="296"/>
      <c r="AS32" s="296"/>
      <c r="AT32" s="296"/>
      <c r="AU32" s="296"/>
      <c r="AV32"/>
    </row>
    <row r="33" spans="2:48" ht="14.5">
      <c r="B33" s="282"/>
      <c r="C33" s="296" t="s">
        <v>1176</v>
      </c>
      <c r="D33" s="296" t="s">
        <v>1177</v>
      </c>
      <c r="E33" s="296"/>
      <c r="F33" s="296"/>
      <c r="G33" s="296"/>
      <c r="H33" s="296"/>
      <c r="I33" s="296"/>
      <c r="J33" s="296"/>
      <c r="K33" s="296"/>
      <c r="L33" s="296"/>
      <c r="M33" s="296"/>
      <c r="N33" s="296"/>
      <c r="O33" s="296"/>
      <c r="P33" s="296"/>
      <c r="Q33" s="296"/>
      <c r="R33" s="296"/>
      <c r="S33" s="296"/>
      <c r="T33" s="296" t="s">
        <v>1178</v>
      </c>
      <c r="U33" s="296"/>
      <c r="V33" s="296"/>
      <c r="W33" s="297" t="s">
        <v>1179</v>
      </c>
      <c r="X33" s="296"/>
      <c r="Y33" s="296"/>
      <c r="Z33" s="296"/>
      <c r="AA33" s="296" t="s">
        <v>1180</v>
      </c>
      <c r="AB33" s="296"/>
      <c r="AC33" s="296"/>
      <c r="AD33" s="296"/>
      <c r="AE33" s="296"/>
      <c r="AF33" s="296" t="s">
        <v>1181</v>
      </c>
      <c r="AG33" s="296"/>
      <c r="AH33" s="296"/>
      <c r="AI33" s="296"/>
      <c r="AJ33" s="296"/>
      <c r="AK33" s="296"/>
      <c r="AL33" s="296"/>
      <c r="AM33" s="296"/>
      <c r="AN33" s="296"/>
      <c r="AO33" s="296"/>
      <c r="AP33" s="296"/>
      <c r="AQ33" s="296" t="s">
        <v>1182</v>
      </c>
      <c r="AR33" s="296"/>
      <c r="AS33" s="296"/>
      <c r="AT33" s="296"/>
      <c r="AU33" s="296"/>
      <c r="AV33"/>
    </row>
    <row r="34" spans="2:48" ht="14.5">
      <c r="B34" s="282"/>
      <c r="C34" s="296" t="s">
        <v>1183</v>
      </c>
      <c r="D34" s="296" t="s">
        <v>1184</v>
      </c>
      <c r="E34" s="296"/>
      <c r="F34" s="296"/>
      <c r="G34" s="296"/>
      <c r="H34" s="296"/>
      <c r="I34" s="296"/>
      <c r="J34" s="296"/>
      <c r="K34" s="296"/>
      <c r="L34" s="296"/>
      <c r="M34" s="296"/>
      <c r="N34" s="296"/>
      <c r="O34" s="296"/>
      <c r="P34" s="296"/>
      <c r="Q34" s="296"/>
      <c r="R34" s="296"/>
      <c r="S34" s="296"/>
      <c r="T34" s="296" t="s">
        <v>1185</v>
      </c>
      <c r="U34" s="296"/>
      <c r="V34" s="296"/>
      <c r="W34" s="297" t="s">
        <v>1186</v>
      </c>
      <c r="X34" s="296"/>
      <c r="Y34" s="296"/>
      <c r="Z34" s="296"/>
      <c r="AA34" s="296" t="s">
        <v>1187</v>
      </c>
      <c r="AB34" s="296"/>
      <c r="AC34" s="296"/>
      <c r="AD34" s="296"/>
      <c r="AE34" s="296"/>
      <c r="AF34" s="296" t="s">
        <v>1188</v>
      </c>
      <c r="AG34" s="296"/>
      <c r="AH34" s="296"/>
      <c r="AI34" s="296"/>
      <c r="AJ34" s="296"/>
      <c r="AK34" s="296"/>
      <c r="AL34" s="296"/>
      <c r="AM34" s="296"/>
      <c r="AN34" s="296"/>
      <c r="AO34" s="296"/>
      <c r="AP34" s="296"/>
      <c r="AQ34" s="296" t="s">
        <v>1189</v>
      </c>
      <c r="AR34" s="296"/>
      <c r="AS34" s="296"/>
      <c r="AT34" s="296"/>
      <c r="AU34" s="296"/>
      <c r="AV34"/>
    </row>
    <row r="35" spans="2:48" ht="14.5">
      <c r="B35" s="282"/>
      <c r="C35" s="296" t="s">
        <v>1190</v>
      </c>
      <c r="D35" s="296" t="s">
        <v>1191</v>
      </c>
      <c r="E35" s="296"/>
      <c r="F35" s="296"/>
      <c r="G35" s="296"/>
      <c r="H35" s="296"/>
      <c r="I35" s="296"/>
      <c r="J35" s="296"/>
      <c r="K35" s="296"/>
      <c r="L35" s="296"/>
      <c r="M35" s="296"/>
      <c r="N35" s="296"/>
      <c r="O35" s="296"/>
      <c r="P35" s="296"/>
      <c r="Q35" s="296"/>
      <c r="R35" s="296"/>
      <c r="S35" s="296"/>
      <c r="T35" s="296" t="s">
        <v>1192</v>
      </c>
      <c r="U35" s="296"/>
      <c r="V35" s="296"/>
      <c r="W35" s="297" t="s">
        <v>1193</v>
      </c>
      <c r="X35" s="296"/>
      <c r="Y35" s="296"/>
      <c r="Z35" s="296"/>
      <c r="AA35" s="296" t="s">
        <v>1194</v>
      </c>
      <c r="AB35" s="296"/>
      <c r="AC35" s="296"/>
      <c r="AD35" s="296"/>
      <c r="AE35" s="296"/>
      <c r="AF35" s="296" t="s">
        <v>1195</v>
      </c>
      <c r="AG35" s="296"/>
      <c r="AH35" s="296"/>
      <c r="AI35" s="296"/>
      <c r="AJ35" s="296"/>
      <c r="AK35" s="296"/>
      <c r="AL35" s="296"/>
      <c r="AM35" s="296"/>
      <c r="AN35" s="296"/>
      <c r="AO35" s="296"/>
      <c r="AP35" s="296"/>
      <c r="AQ35" s="296" t="s">
        <v>1196</v>
      </c>
      <c r="AR35" s="296"/>
      <c r="AS35" s="296"/>
      <c r="AT35" s="296"/>
      <c r="AU35" s="296"/>
      <c r="AV35"/>
    </row>
    <row r="36" spans="2:48" ht="14.5">
      <c r="B36" s="282"/>
      <c r="C36" s="296" t="s">
        <v>1197</v>
      </c>
      <c r="D36" s="296" t="s">
        <v>1198</v>
      </c>
      <c r="E36" s="296"/>
      <c r="F36" s="296"/>
      <c r="G36" s="296"/>
      <c r="H36" s="296"/>
      <c r="I36" s="296"/>
      <c r="J36" s="296"/>
      <c r="K36" s="296"/>
      <c r="L36" s="296"/>
      <c r="M36" s="296"/>
      <c r="N36" s="296"/>
      <c r="O36" s="296"/>
      <c r="P36" s="296"/>
      <c r="Q36" s="296"/>
      <c r="R36" s="296"/>
      <c r="S36" s="296"/>
      <c r="T36" s="296" t="s">
        <v>1199</v>
      </c>
      <c r="U36" s="296"/>
      <c r="V36" s="296"/>
      <c r="W36" s="297" t="s">
        <v>1200</v>
      </c>
      <c r="X36" s="296"/>
      <c r="Y36" s="296"/>
      <c r="Z36" s="296"/>
      <c r="AA36" s="296" t="s">
        <v>1201</v>
      </c>
      <c r="AB36" s="296"/>
      <c r="AC36" s="296"/>
      <c r="AD36" s="296"/>
      <c r="AE36" s="296"/>
      <c r="AF36" s="296" t="s">
        <v>898</v>
      </c>
      <c r="AG36" s="296"/>
      <c r="AH36" s="296"/>
      <c r="AI36" s="296"/>
      <c r="AJ36" s="296"/>
      <c r="AK36" s="296"/>
      <c r="AL36" s="296"/>
      <c r="AM36" s="296"/>
      <c r="AN36" s="296"/>
      <c r="AO36" s="296"/>
      <c r="AP36" s="296"/>
      <c r="AQ36" s="296"/>
      <c r="AR36" s="296"/>
      <c r="AS36" s="296"/>
      <c r="AT36" s="296"/>
      <c r="AU36" s="296"/>
      <c r="AV36"/>
    </row>
    <row r="37" spans="2:48" ht="14.5">
      <c r="B37" s="282"/>
      <c r="C37" s="296" t="s">
        <v>1202</v>
      </c>
      <c r="D37" s="296" t="s">
        <v>1203</v>
      </c>
      <c r="E37" s="296"/>
      <c r="F37" s="296"/>
      <c r="G37" s="296"/>
      <c r="H37" s="296"/>
      <c r="I37" s="296"/>
      <c r="J37" s="296"/>
      <c r="K37" s="296"/>
      <c r="L37" s="296"/>
      <c r="M37" s="296"/>
      <c r="N37" s="296"/>
      <c r="O37" s="296"/>
      <c r="P37" s="296"/>
      <c r="Q37" s="296"/>
      <c r="R37" s="296"/>
      <c r="S37" s="296"/>
      <c r="T37" s="296" t="s">
        <v>1204</v>
      </c>
      <c r="U37" s="296"/>
      <c r="V37" s="296"/>
      <c r="W37" s="297" t="s">
        <v>1205</v>
      </c>
      <c r="X37" s="296"/>
      <c r="Y37" s="296"/>
      <c r="Z37" s="296"/>
      <c r="AA37" s="296"/>
      <c r="AB37" s="296"/>
      <c r="AC37" s="296"/>
      <c r="AD37" s="296"/>
      <c r="AE37" s="296"/>
      <c r="AF37" s="296" t="s">
        <v>1206</v>
      </c>
      <c r="AG37" s="296"/>
      <c r="AH37" s="296"/>
      <c r="AI37" s="296"/>
      <c r="AJ37" s="296"/>
      <c r="AK37" s="296"/>
      <c r="AL37" s="296"/>
      <c r="AM37" s="296"/>
      <c r="AN37" s="296"/>
      <c r="AO37" s="296"/>
      <c r="AP37" s="296"/>
      <c r="AQ37" s="296"/>
      <c r="AR37" s="296"/>
      <c r="AS37" s="296"/>
      <c r="AT37" s="296"/>
      <c r="AU37" s="296"/>
      <c r="AV37"/>
    </row>
    <row r="38" spans="2:48" ht="14.5">
      <c r="B38" s="282"/>
      <c r="C38" s="296" t="s">
        <v>1207</v>
      </c>
      <c r="D38" s="296" t="s">
        <v>1208</v>
      </c>
      <c r="E38" s="296"/>
      <c r="F38" s="296"/>
      <c r="G38" s="296"/>
      <c r="H38" s="296"/>
      <c r="I38" s="296"/>
      <c r="J38" s="296"/>
      <c r="K38" s="296"/>
      <c r="L38" s="296"/>
      <c r="M38" s="296"/>
      <c r="N38" s="296"/>
      <c r="O38" s="296"/>
      <c r="P38" s="296"/>
      <c r="Q38" s="296"/>
      <c r="R38" s="296"/>
      <c r="S38" s="296"/>
      <c r="T38" s="296" t="s">
        <v>1209</v>
      </c>
      <c r="U38" s="296"/>
      <c r="V38" s="296"/>
      <c r="W38" s="297" t="s">
        <v>1210</v>
      </c>
      <c r="X38" s="296"/>
      <c r="Y38" s="296"/>
      <c r="Z38" s="296"/>
      <c r="AA38" s="296"/>
      <c r="AB38" s="296"/>
      <c r="AC38" s="296"/>
      <c r="AD38" s="296"/>
      <c r="AE38" s="296"/>
      <c r="AF38" s="296" t="s">
        <v>1211</v>
      </c>
      <c r="AG38" s="296"/>
      <c r="AH38" s="296"/>
      <c r="AI38" s="296"/>
      <c r="AJ38" s="296"/>
      <c r="AK38" s="296"/>
      <c r="AL38" s="296"/>
      <c r="AM38" s="296"/>
      <c r="AN38" s="296"/>
      <c r="AO38" s="296"/>
      <c r="AP38" s="296"/>
      <c r="AQ38" s="296"/>
      <c r="AR38" s="296"/>
      <c r="AS38" s="296"/>
      <c r="AT38" s="296"/>
      <c r="AU38" s="296"/>
      <c r="AV38"/>
    </row>
    <row r="39" spans="2:48" ht="14.5">
      <c r="B39" s="282"/>
      <c r="C39" s="296"/>
      <c r="D39" s="296" t="s">
        <v>1212</v>
      </c>
      <c r="E39" s="296"/>
      <c r="F39" s="296"/>
      <c r="G39" s="296"/>
      <c r="H39" s="296"/>
      <c r="I39" s="296"/>
      <c r="J39" s="296"/>
      <c r="K39" s="296"/>
      <c r="L39" s="296"/>
      <c r="M39" s="296"/>
      <c r="N39" s="296"/>
      <c r="O39" s="296"/>
      <c r="P39" s="296"/>
      <c r="Q39" s="296"/>
      <c r="R39" s="296"/>
      <c r="S39" s="296"/>
      <c r="T39" s="296" t="s">
        <v>1213</v>
      </c>
      <c r="U39" s="296"/>
      <c r="V39" s="296"/>
      <c r="W39" s="297" t="s">
        <v>1214</v>
      </c>
      <c r="X39" s="296"/>
      <c r="Y39" s="296"/>
      <c r="Z39" s="296"/>
      <c r="AA39" s="296"/>
      <c r="AB39" s="296"/>
      <c r="AC39" s="296"/>
      <c r="AD39" s="296"/>
      <c r="AE39" s="296"/>
      <c r="AF39" s="296" t="s">
        <v>1215</v>
      </c>
      <c r="AG39" s="296"/>
      <c r="AH39" s="296"/>
      <c r="AI39" s="296"/>
      <c r="AJ39" s="296"/>
      <c r="AK39" s="296"/>
      <c r="AL39" s="296"/>
      <c r="AM39" s="296"/>
      <c r="AN39" s="296"/>
      <c r="AO39" s="296"/>
      <c r="AP39" s="296"/>
      <c r="AQ39" s="296"/>
      <c r="AR39" s="296"/>
      <c r="AS39" s="296"/>
      <c r="AT39" s="296"/>
      <c r="AU39" s="296"/>
      <c r="AV39"/>
    </row>
    <row r="40" spans="2:48" ht="14.5">
      <c r="B40" s="282"/>
      <c r="C40" s="296"/>
      <c r="D40" s="296" t="s">
        <v>1216</v>
      </c>
      <c r="E40" s="296"/>
      <c r="F40" s="296"/>
      <c r="G40" s="296"/>
      <c r="H40" s="296"/>
      <c r="I40" s="296"/>
      <c r="J40" s="296"/>
      <c r="K40" s="296"/>
      <c r="L40" s="296"/>
      <c r="M40" s="296"/>
      <c r="N40" s="296"/>
      <c r="O40" s="296"/>
      <c r="P40" s="296"/>
      <c r="Q40" s="296"/>
      <c r="R40" s="296"/>
      <c r="S40" s="296"/>
      <c r="T40" s="296" t="s">
        <v>1217</v>
      </c>
      <c r="U40" s="296"/>
      <c r="V40" s="296"/>
      <c r="W40" s="297" t="s">
        <v>1218</v>
      </c>
      <c r="X40" s="296"/>
      <c r="Y40" s="296"/>
      <c r="Z40" s="296"/>
      <c r="AA40" s="296"/>
      <c r="AB40" s="296"/>
      <c r="AC40" s="296"/>
      <c r="AD40" s="296"/>
      <c r="AE40" s="296"/>
      <c r="AF40" s="296" t="s">
        <v>1219</v>
      </c>
      <c r="AG40" s="296"/>
      <c r="AH40" s="296"/>
      <c r="AI40" s="296"/>
      <c r="AJ40" s="296"/>
      <c r="AK40" s="296"/>
      <c r="AL40" s="296"/>
      <c r="AM40" s="296"/>
      <c r="AN40" s="296"/>
      <c r="AO40" s="296"/>
      <c r="AP40" s="296"/>
      <c r="AQ40" s="296"/>
      <c r="AR40" s="296"/>
      <c r="AS40" s="296"/>
      <c r="AT40" s="296"/>
      <c r="AU40" s="296"/>
      <c r="AV40"/>
    </row>
    <row r="41" spans="2:48" ht="14.5">
      <c r="B41" s="282"/>
      <c r="C41" s="296"/>
      <c r="D41" s="296" t="s">
        <v>1220</v>
      </c>
      <c r="E41" s="296"/>
      <c r="F41" s="296"/>
      <c r="G41" s="296"/>
      <c r="H41" s="296"/>
      <c r="I41" s="296"/>
      <c r="J41" s="296"/>
      <c r="K41" s="296"/>
      <c r="L41" s="296"/>
      <c r="M41" s="296"/>
      <c r="N41" s="296"/>
      <c r="O41" s="296"/>
      <c r="P41" s="296"/>
      <c r="Q41" s="296"/>
      <c r="R41" s="296"/>
      <c r="S41" s="296"/>
      <c r="T41" s="296"/>
      <c r="U41" s="296"/>
      <c r="V41" s="296"/>
      <c r="W41" s="297" t="s">
        <v>1221</v>
      </c>
      <c r="X41" s="296"/>
      <c r="Y41" s="296"/>
      <c r="Z41" s="296"/>
      <c r="AA41" s="296"/>
      <c r="AB41" s="296"/>
      <c r="AC41" s="296"/>
      <c r="AD41" s="296"/>
      <c r="AE41" s="296"/>
      <c r="AF41" s="296" t="s">
        <v>1222</v>
      </c>
      <c r="AG41" s="296"/>
      <c r="AH41" s="296"/>
      <c r="AI41" s="296"/>
      <c r="AJ41" s="296"/>
      <c r="AK41" s="296"/>
      <c r="AL41" s="296"/>
      <c r="AM41" s="296"/>
      <c r="AN41" s="296"/>
      <c r="AO41" s="296"/>
      <c r="AP41" s="296"/>
      <c r="AQ41" s="296"/>
      <c r="AR41" s="296"/>
      <c r="AS41" s="296"/>
      <c r="AT41" s="296"/>
      <c r="AU41" s="296"/>
      <c r="AV41"/>
    </row>
    <row r="42" spans="2:48" ht="14.5">
      <c r="B42" s="282"/>
      <c r="C42" s="296"/>
      <c r="D42" s="296" t="s">
        <v>1223</v>
      </c>
      <c r="E42" s="296"/>
      <c r="F42" s="296"/>
      <c r="G42" s="296"/>
      <c r="H42" s="296"/>
      <c r="I42" s="296"/>
      <c r="J42" s="296"/>
      <c r="K42" s="296"/>
      <c r="L42" s="296"/>
      <c r="M42" s="296"/>
      <c r="N42" s="296"/>
      <c r="O42" s="296"/>
      <c r="P42" s="296"/>
      <c r="Q42" s="296"/>
      <c r="R42" s="296"/>
      <c r="S42" s="296"/>
      <c r="T42" s="296"/>
      <c r="U42" s="296"/>
      <c r="V42" s="296"/>
      <c r="W42" s="297" t="s">
        <v>1224</v>
      </c>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row>
    <row r="43" spans="2:48" ht="14.5">
      <c r="B43" s="282"/>
      <c r="C43" s="296"/>
      <c r="D43" s="296" t="s">
        <v>1225</v>
      </c>
      <c r="E43" s="296"/>
      <c r="F43" s="296"/>
      <c r="G43" s="296"/>
      <c r="H43" s="296"/>
      <c r="I43" s="296"/>
      <c r="J43" s="296"/>
      <c r="K43" s="296"/>
      <c r="L43" s="296"/>
      <c r="M43" s="296"/>
      <c r="N43" s="296"/>
      <c r="O43" s="296"/>
      <c r="P43" s="296"/>
      <c r="Q43" s="296"/>
      <c r="R43" s="296"/>
      <c r="S43" s="296"/>
      <c r="T43" s="296"/>
      <c r="U43" s="296"/>
      <c r="V43" s="296"/>
      <c r="W43" s="297" t="s">
        <v>1226</v>
      </c>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row>
    <row r="44" spans="2:48" ht="14.5">
      <c r="B44" s="282"/>
      <c r="C44" s="296"/>
      <c r="D44" s="296" t="s">
        <v>1227</v>
      </c>
      <c r="E44" s="296"/>
      <c r="F44" s="296"/>
      <c r="G44" s="296"/>
      <c r="H44" s="296"/>
      <c r="I44" s="296"/>
      <c r="J44" s="296"/>
      <c r="K44" s="296"/>
      <c r="L44" s="296"/>
      <c r="M44" s="296"/>
      <c r="N44" s="296"/>
      <c r="O44" s="296"/>
      <c r="P44" s="296"/>
      <c r="Q44" s="296"/>
      <c r="R44" s="296"/>
      <c r="S44" s="296"/>
      <c r="T44" s="296"/>
      <c r="U44" s="296"/>
      <c r="V44" s="296"/>
      <c r="W44" s="297" t="s">
        <v>1228</v>
      </c>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row>
    <row r="45" spans="2:48" ht="14.5">
      <c r="B45" s="282"/>
      <c r="C45" s="296"/>
      <c r="D45" s="296" t="s">
        <v>1229</v>
      </c>
      <c r="E45" s="296"/>
      <c r="F45" s="296"/>
      <c r="G45" s="296"/>
      <c r="H45" s="296"/>
      <c r="I45" s="296"/>
      <c r="J45" s="296"/>
      <c r="K45" s="296"/>
      <c r="L45" s="296"/>
      <c r="M45" s="296"/>
      <c r="N45" s="296"/>
      <c r="O45" s="296"/>
      <c r="P45" s="296"/>
      <c r="Q45" s="296"/>
      <c r="R45" s="296"/>
      <c r="S45" s="296"/>
      <c r="T45" s="296"/>
      <c r="U45" s="296"/>
      <c r="V45" s="296"/>
      <c r="W45" s="297" t="s">
        <v>1230</v>
      </c>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row>
    <row r="46" spans="2:48" ht="14.5">
      <c r="B46" s="282"/>
      <c r="C46" s="296"/>
      <c r="D46" s="296" t="s">
        <v>1231</v>
      </c>
      <c r="E46" s="296"/>
      <c r="F46" s="296"/>
      <c r="G46" s="296"/>
      <c r="H46" s="296"/>
      <c r="I46" s="296"/>
      <c r="J46" s="296"/>
      <c r="K46" s="296"/>
      <c r="L46" s="296"/>
      <c r="M46" s="296"/>
      <c r="N46" s="296"/>
      <c r="O46" s="296"/>
      <c r="P46" s="296"/>
      <c r="Q46" s="296"/>
      <c r="R46" s="296"/>
      <c r="S46" s="296"/>
      <c r="T46" s="296"/>
      <c r="U46" s="296"/>
      <c r="V46" s="296"/>
      <c r="W46" s="297" t="s">
        <v>1232</v>
      </c>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row>
    <row r="47" spans="2:48" ht="14.5">
      <c r="B47" s="282"/>
      <c r="C47" s="296"/>
      <c r="D47" s="296" t="s">
        <v>1233</v>
      </c>
      <c r="E47" s="296"/>
      <c r="F47" s="296"/>
      <c r="G47" s="296"/>
      <c r="H47" s="296"/>
      <c r="I47" s="296"/>
      <c r="J47" s="296"/>
      <c r="K47" s="296"/>
      <c r="L47" s="296"/>
      <c r="M47" s="296"/>
      <c r="N47" s="296"/>
      <c r="O47" s="296"/>
      <c r="P47" s="296"/>
      <c r="Q47" s="296"/>
      <c r="R47" s="296"/>
      <c r="S47" s="296"/>
      <c r="T47" s="296"/>
      <c r="U47" s="296"/>
      <c r="V47" s="296"/>
      <c r="W47" s="297" t="s">
        <v>1234</v>
      </c>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row>
    <row r="48" spans="2:48" ht="14.5">
      <c r="B48" s="282"/>
      <c r="C48" s="296"/>
      <c r="D48" s="296" t="s">
        <v>1235</v>
      </c>
      <c r="E48" s="296"/>
      <c r="F48" s="296"/>
      <c r="G48" s="296"/>
      <c r="H48" s="296"/>
      <c r="I48" s="296"/>
      <c r="J48" s="296"/>
      <c r="K48" s="296"/>
      <c r="L48" s="296"/>
      <c r="M48" s="296"/>
      <c r="N48" s="296"/>
      <c r="O48" s="296"/>
      <c r="P48" s="296"/>
      <c r="Q48" s="296"/>
      <c r="R48" s="296"/>
      <c r="S48" s="296"/>
      <c r="T48" s="296"/>
      <c r="U48" s="296"/>
      <c r="V48" s="296"/>
      <c r="W48" s="297" t="s">
        <v>1236</v>
      </c>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row>
    <row r="49" spans="2:48" ht="14.5">
      <c r="B49" s="282"/>
      <c r="C49" s="296"/>
      <c r="D49" s="296" t="s">
        <v>1237</v>
      </c>
      <c r="E49" s="296"/>
      <c r="F49" s="296"/>
      <c r="G49" s="296"/>
      <c r="H49" s="296"/>
      <c r="I49" s="296"/>
      <c r="J49" s="296"/>
      <c r="K49" s="296"/>
      <c r="L49" s="296"/>
      <c r="M49" s="296"/>
      <c r="N49" s="296"/>
      <c r="O49" s="296"/>
      <c r="P49" s="296"/>
      <c r="Q49" s="296"/>
      <c r="R49" s="296"/>
      <c r="S49" s="296"/>
      <c r="T49" s="296"/>
      <c r="U49" s="296"/>
      <c r="V49" s="296"/>
      <c r="W49" s="297" t="s">
        <v>1238</v>
      </c>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row>
    <row r="50" spans="2:48" ht="14.5">
      <c r="B50" s="282"/>
      <c r="C50" s="296"/>
      <c r="D50" s="296" t="s">
        <v>1239</v>
      </c>
      <c r="E50" s="296"/>
      <c r="F50" s="296"/>
      <c r="G50" s="296"/>
      <c r="H50" s="296"/>
      <c r="I50" s="296"/>
      <c r="J50" s="296"/>
      <c r="K50" s="296"/>
      <c r="L50" s="296"/>
      <c r="M50" s="296"/>
      <c r="N50" s="296"/>
      <c r="O50" s="296"/>
      <c r="P50" s="296"/>
      <c r="Q50" s="296"/>
      <c r="R50" s="296"/>
      <c r="S50" s="296"/>
      <c r="T50" s="296"/>
      <c r="U50" s="296"/>
      <c r="V50" s="296"/>
      <c r="W50" s="297" t="s">
        <v>1240</v>
      </c>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row>
    <row r="51" spans="2:48" ht="14.5">
      <c r="B51" s="282"/>
      <c r="C51" s="296"/>
      <c r="D51" s="296" t="s">
        <v>1241</v>
      </c>
      <c r="E51" s="296"/>
      <c r="F51" s="296"/>
      <c r="G51" s="296"/>
      <c r="H51" s="296"/>
      <c r="I51" s="296"/>
      <c r="J51" s="296"/>
      <c r="K51" s="296"/>
      <c r="L51" s="296"/>
      <c r="M51" s="296"/>
      <c r="N51" s="296"/>
      <c r="O51" s="296"/>
      <c r="P51" s="296"/>
      <c r="Q51" s="296"/>
      <c r="R51" s="296"/>
      <c r="S51" s="296"/>
      <c r="T51" s="296"/>
      <c r="U51" s="296"/>
      <c r="V51" s="296"/>
      <c r="W51" s="297" t="s">
        <v>1242</v>
      </c>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row>
    <row r="52" spans="2:48" ht="14.5">
      <c r="B52" s="282"/>
      <c r="C52" s="296"/>
      <c r="D52" s="296" t="s">
        <v>1243</v>
      </c>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row>
    <row r="53" spans="2:48" ht="14.5">
      <c r="B53" s="282"/>
      <c r="C53" s="296"/>
      <c r="D53" s="296" t="s">
        <v>1244</v>
      </c>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row>
    <row r="54" spans="2:48" ht="14.5">
      <c r="B54" s="282"/>
      <c r="C54" s="296"/>
      <c r="D54" s="296" t="s">
        <v>1245</v>
      </c>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row>
    <row r="55" spans="2:48" ht="14.5">
      <c r="B55" s="282"/>
      <c r="C55" s="296"/>
      <c r="D55" s="296" t="s">
        <v>1246</v>
      </c>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row>
    <row r="56" spans="2:48" ht="14.5">
      <c r="B56" s="282"/>
      <c r="C56" s="296"/>
      <c r="D56" s="296" t="s">
        <v>1247</v>
      </c>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row>
    <row r="57" spans="2:48" ht="14.5">
      <c r="B57" s="282"/>
      <c r="C57" s="296"/>
      <c r="D57" s="296" t="s">
        <v>1248</v>
      </c>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row>
    <row r="58" spans="2:48" ht="14.5">
      <c r="B58" s="282"/>
      <c r="C58" s="296"/>
      <c r="D58" s="296" t="s">
        <v>1249</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row>
    <row r="59" spans="2:48" ht="14.5">
      <c r="B59" s="282"/>
      <c r="C59" s="296"/>
      <c r="D59" s="296" t="s">
        <v>1250</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row>
    <row r="60" spans="2:48" ht="14.5">
      <c r="B60" s="282"/>
      <c r="C60" s="296"/>
      <c r="D60" s="296" t="s">
        <v>1251</v>
      </c>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row>
    <row r="61" spans="2:48" ht="14.5">
      <c r="B61" s="282"/>
      <c r="C61" s="296"/>
      <c r="D61" s="296" t="s">
        <v>1252</v>
      </c>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row>
    <row r="62" spans="2:48" ht="14.5">
      <c r="B62" s="282"/>
      <c r="C62" s="296"/>
      <c r="D62" s="296" t="s">
        <v>1253</v>
      </c>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row>
    <row r="63" spans="2:48" ht="14.5">
      <c r="B63" s="282"/>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row>
    <row r="64" spans="2:48" ht="14.5">
      <c r="B64" s="282"/>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row>
    <row r="65" spans="2:48" ht="14.5">
      <c r="B65" s="282"/>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row>
    <row r="66" spans="2:48">
      <c r="B66" s="284" t="s">
        <v>1254</v>
      </c>
      <c r="C66" s="285">
        <f>COUNTA(C5:C65)</f>
        <v>34</v>
      </c>
      <c r="D66" s="285">
        <f t="shared" ref="D66:AU66" si="0">COUNTA(D5:D65)</f>
        <v>58</v>
      </c>
      <c r="E66" s="285">
        <f t="shared" si="0"/>
        <v>18</v>
      </c>
      <c r="F66" s="285">
        <f t="shared" si="0"/>
        <v>8</v>
      </c>
      <c r="G66" s="285">
        <f t="shared" si="0"/>
        <v>27</v>
      </c>
      <c r="H66" s="285">
        <f t="shared" si="0"/>
        <v>12</v>
      </c>
      <c r="I66" s="285">
        <f t="shared" si="0"/>
        <v>13</v>
      </c>
      <c r="J66" s="285">
        <f t="shared" si="0"/>
        <v>4</v>
      </c>
      <c r="K66" s="285">
        <f t="shared" si="0"/>
        <v>10</v>
      </c>
      <c r="L66" s="285">
        <f t="shared" si="0"/>
        <v>23</v>
      </c>
      <c r="M66" s="285">
        <f t="shared" si="0"/>
        <v>14</v>
      </c>
      <c r="N66" s="285">
        <f t="shared" si="0"/>
        <v>26</v>
      </c>
      <c r="O66" s="285">
        <f t="shared" si="0"/>
        <v>27</v>
      </c>
      <c r="P66" s="285">
        <f t="shared" si="0"/>
        <v>14</v>
      </c>
      <c r="Q66" s="285">
        <f t="shared" si="0"/>
        <v>16</v>
      </c>
      <c r="R66" s="285">
        <f t="shared" si="0"/>
        <v>22</v>
      </c>
      <c r="S66" s="285">
        <f t="shared" si="0"/>
        <v>8</v>
      </c>
      <c r="T66" s="285">
        <f t="shared" si="0"/>
        <v>36</v>
      </c>
      <c r="U66" s="285">
        <f t="shared" si="0"/>
        <v>7</v>
      </c>
      <c r="V66" s="285">
        <f t="shared" si="0"/>
        <v>18</v>
      </c>
      <c r="W66" s="285">
        <f t="shared" si="0"/>
        <v>47</v>
      </c>
      <c r="X66" s="285">
        <f t="shared" si="0"/>
        <v>6</v>
      </c>
      <c r="Y66" s="285">
        <f t="shared" si="0"/>
        <v>3</v>
      </c>
      <c r="Z66" s="285">
        <f t="shared" si="0"/>
        <v>11</v>
      </c>
      <c r="AA66" s="285">
        <f t="shared" si="0"/>
        <v>32</v>
      </c>
      <c r="AB66" s="285">
        <f t="shared" si="0"/>
        <v>11</v>
      </c>
      <c r="AC66" s="285">
        <f t="shared" si="0"/>
        <v>15</v>
      </c>
      <c r="AD66" s="285">
        <f t="shared" si="0"/>
        <v>7</v>
      </c>
      <c r="AE66" s="285">
        <f t="shared" si="0"/>
        <v>8</v>
      </c>
      <c r="AF66" s="285">
        <f t="shared" si="0"/>
        <v>37</v>
      </c>
      <c r="AG66" s="285">
        <f t="shared" si="0"/>
        <v>7</v>
      </c>
      <c r="AH66" s="285">
        <f t="shared" si="0"/>
        <v>4</v>
      </c>
      <c r="AI66" s="285">
        <f t="shared" si="0"/>
        <v>18</v>
      </c>
      <c r="AJ66" s="285">
        <f t="shared" si="0"/>
        <v>5</v>
      </c>
      <c r="AK66" s="285">
        <f t="shared" si="0"/>
        <v>14</v>
      </c>
      <c r="AL66" s="285">
        <f t="shared" si="0"/>
        <v>18</v>
      </c>
      <c r="AM66" s="285">
        <f t="shared" si="0"/>
        <v>9</v>
      </c>
      <c r="AN66" s="285">
        <f t="shared" si="0"/>
        <v>13</v>
      </c>
      <c r="AO66" s="285">
        <f t="shared" si="0"/>
        <v>18</v>
      </c>
      <c r="AP66" s="285">
        <f t="shared" si="0"/>
        <v>4</v>
      </c>
      <c r="AQ66" s="285">
        <f t="shared" si="0"/>
        <v>31</v>
      </c>
      <c r="AR66" s="285">
        <f t="shared" si="0"/>
        <v>3</v>
      </c>
      <c r="AS66" s="285">
        <f t="shared" si="0"/>
        <v>22</v>
      </c>
      <c r="AT66" s="285">
        <f t="shared" si="0"/>
        <v>10</v>
      </c>
      <c r="AU66" s="285">
        <f t="shared" si="0"/>
        <v>10</v>
      </c>
    </row>
    <row r="67" spans="2:48">
      <c r="C67" s="280"/>
      <c r="D67" s="280"/>
      <c r="E67" s="280"/>
      <c r="F67" s="280"/>
      <c r="G67" s="280"/>
      <c r="H67" s="280"/>
      <c r="I67" s="280"/>
      <c r="J67" s="280"/>
      <c r="K67" s="280"/>
      <c r="M67" s="280"/>
      <c r="N67" s="280"/>
      <c r="O67" s="280"/>
      <c r="P67" s="280"/>
      <c r="Q67" s="280"/>
      <c r="R67" s="280"/>
      <c r="S67" s="280"/>
      <c r="T67" s="286"/>
      <c r="U67" s="286"/>
      <c r="V67" s="286"/>
      <c r="W67" s="286"/>
      <c r="X67" s="286"/>
      <c r="Y67" s="286"/>
      <c r="Z67" s="286"/>
      <c r="AA67" s="286"/>
      <c r="AB67" s="286"/>
      <c r="AC67" s="286"/>
      <c r="AD67" s="286"/>
      <c r="AE67" s="286"/>
    </row>
    <row r="68" spans="2:48" ht="14.5">
      <c r="C68" s="280"/>
      <c r="D68" s="280"/>
      <c r="E68" s="280"/>
      <c r="F68" s="280"/>
      <c r="G68" s="280"/>
      <c r="H68" s="280"/>
      <c r="I68" s="280"/>
      <c r="J68" s="280"/>
      <c r="K68" s="280"/>
      <c r="L68"/>
      <c r="M68" s="280"/>
      <c r="N68" s="280"/>
      <c r="O68" s="280"/>
      <c r="P68" s="280"/>
      <c r="Q68" s="280"/>
      <c r="R68" s="280"/>
      <c r="S68" s="280"/>
      <c r="T68" s="287"/>
      <c r="U68" s="287"/>
      <c r="V68" s="287"/>
      <c r="W68" s="287"/>
      <c r="X68" s="287"/>
      <c r="Y68" s="287"/>
      <c r="Z68" s="287"/>
      <c r="AA68" s="287"/>
      <c r="AB68" s="287"/>
      <c r="AC68" s="287"/>
      <c r="AD68" s="287"/>
      <c r="AE68" s="287"/>
    </row>
    <row r="69" spans="2:48" ht="14.5">
      <c r="C69" s="280"/>
      <c r="D69" s="280"/>
      <c r="E69" s="280"/>
      <c r="F69" s="280"/>
      <c r="G69" s="280"/>
      <c r="H69" s="280"/>
      <c r="I69" s="280"/>
      <c r="J69" s="280"/>
      <c r="K69" s="280"/>
      <c r="L69"/>
      <c r="M69" s="280"/>
      <c r="N69" s="280"/>
      <c r="O69" s="280"/>
      <c r="P69" s="280"/>
      <c r="Q69" s="280"/>
      <c r="R69" s="280"/>
      <c r="S69" s="280"/>
      <c r="T69" s="288"/>
      <c r="U69" s="288"/>
      <c r="V69" s="288"/>
      <c r="W69" s="288"/>
      <c r="X69" s="288"/>
      <c r="Y69" s="288"/>
      <c r="Z69" s="288"/>
      <c r="AA69" s="288"/>
      <c r="AB69" s="288"/>
      <c r="AC69" s="288"/>
      <c r="AD69" s="288"/>
      <c r="AE69" s="288"/>
    </row>
    <row r="70" spans="2:48" ht="14.5">
      <c r="C70" s="280"/>
      <c r="D70" s="280"/>
      <c r="F70" s="280"/>
      <c r="G70" s="280"/>
      <c r="H70" s="280"/>
      <c r="I70" s="280"/>
      <c r="J70" s="280"/>
      <c r="K70" s="280"/>
      <c r="L70"/>
      <c r="M70" s="280"/>
      <c r="N70" s="280"/>
      <c r="O70" s="280"/>
      <c r="P70" s="280"/>
      <c r="Q70" s="280"/>
      <c r="R70" s="280"/>
      <c r="S70" s="280"/>
      <c r="T70" s="289"/>
      <c r="U70" s="289"/>
      <c r="V70" s="289"/>
      <c r="W70" s="289"/>
      <c r="X70" s="289"/>
      <c r="Y70" s="289"/>
      <c r="Z70" s="289"/>
      <c r="AA70" s="289"/>
      <c r="AB70" s="289"/>
      <c r="AC70" s="289"/>
      <c r="AD70" s="289"/>
      <c r="AE70" s="289"/>
    </row>
    <row r="71" spans="2:48" ht="14.5">
      <c r="B71" s="290"/>
      <c r="C71" s="290"/>
      <c r="D71" s="290"/>
      <c r="E71" s="290"/>
      <c r="F71" s="290"/>
      <c r="G71" s="295"/>
      <c r="H71" s="292"/>
      <c r="I71" s="292"/>
      <c r="J71" s="292"/>
      <c r="K71" s="292"/>
      <c r="L71"/>
      <c r="M71" s="290"/>
      <c r="N71" s="290"/>
      <c r="P71" s="290"/>
      <c r="Q71" s="290"/>
      <c r="R71" s="290"/>
      <c r="S71" s="290"/>
      <c r="AV71" s="68"/>
    </row>
    <row r="72" spans="2:48" ht="14.5">
      <c r="F72" s="5"/>
      <c r="G72" s="293"/>
      <c r="H72" s="281"/>
      <c r="I72" s="281"/>
      <c r="J72" s="281"/>
      <c r="K72" s="281"/>
      <c r="L72"/>
      <c r="O72" s="275" t="s">
        <v>538</v>
      </c>
      <c r="P72" s="275" t="s">
        <v>1255</v>
      </c>
      <c r="Q72" s="275" t="s">
        <v>1256</v>
      </c>
      <c r="R72" s="281">
        <v>13916000</v>
      </c>
      <c r="S72" s="293">
        <v>1396.5</v>
      </c>
      <c r="T72" s="275" t="s">
        <v>538</v>
      </c>
      <c r="U72" s="275" t="s">
        <v>1257</v>
      </c>
      <c r="AV72" s="68"/>
    </row>
    <row r="73" spans="2:48" s="275" customFormat="1" ht="14.5">
      <c r="B73" s="291"/>
      <c r="C73" s="291"/>
      <c r="D73" s="291"/>
      <c r="E73" s="291"/>
      <c r="G73" s="293"/>
      <c r="H73" s="281"/>
      <c r="I73" s="281"/>
      <c r="J73" s="281"/>
      <c r="K73" s="281"/>
      <c r="L73"/>
      <c r="N73" s="275">
        <v>2</v>
      </c>
      <c r="O73" s="281" t="s">
        <v>580</v>
      </c>
      <c r="P73" s="275" t="s">
        <v>1258</v>
      </c>
      <c r="Q73" s="275" t="s">
        <v>1259</v>
      </c>
      <c r="R73" s="275" t="s">
        <v>1260</v>
      </c>
      <c r="S73" s="281">
        <v>6365000</v>
      </c>
      <c r="T73" s="275">
        <v>118</v>
      </c>
      <c r="U73" s="275" t="s">
        <v>1261</v>
      </c>
      <c r="V73" s="275" t="s">
        <v>1257</v>
      </c>
      <c r="AF73" s="276"/>
      <c r="AV73" s="68"/>
    </row>
    <row r="74" spans="2:48" s="275" customFormat="1" ht="14.5">
      <c r="C74" s="291"/>
      <c r="D74" s="291"/>
      <c r="E74" s="291"/>
      <c r="G74" s="281"/>
      <c r="H74" s="281"/>
      <c r="I74" s="281"/>
      <c r="J74" s="281"/>
      <c r="K74" s="281"/>
      <c r="L74"/>
      <c r="N74" s="275">
        <v>3</v>
      </c>
      <c r="O74" s="281" t="s">
        <v>621</v>
      </c>
      <c r="P74" s="275" t="s">
        <v>1262</v>
      </c>
      <c r="Q74" s="275" t="s">
        <v>1263</v>
      </c>
      <c r="R74" s="275" t="s">
        <v>1264</v>
      </c>
      <c r="S74" s="281">
        <v>2416000</v>
      </c>
      <c r="T74" s="275">
        <v>26.9</v>
      </c>
      <c r="U74" s="275" t="s">
        <v>1265</v>
      </c>
      <c r="V74" s="275" t="s">
        <v>1257</v>
      </c>
      <c r="AF74" s="276"/>
      <c r="AV74" s="68"/>
    </row>
    <row r="75" spans="2:48" ht="14.5">
      <c r="F75" s="5"/>
      <c r="G75" s="293"/>
      <c r="H75" s="281"/>
      <c r="I75" s="281"/>
      <c r="J75" s="281"/>
      <c r="K75" s="281"/>
      <c r="L75"/>
      <c r="N75" s="275">
        <v>4</v>
      </c>
      <c r="O75" s="281" t="s">
        <v>658</v>
      </c>
      <c r="P75" s="275" t="s">
        <v>1266</v>
      </c>
      <c r="Q75" s="275" t="s">
        <v>1265</v>
      </c>
      <c r="R75" s="275" t="s">
        <v>1267</v>
      </c>
      <c r="S75" s="281">
        <v>6169000</v>
      </c>
      <c r="T75" s="275">
        <v>78.599999999999994</v>
      </c>
      <c r="U75" s="275" t="s">
        <v>1265</v>
      </c>
      <c r="V75" s="275" t="s">
        <v>1257</v>
      </c>
      <c r="AV75" s="68"/>
    </row>
    <row r="76" spans="2:48" ht="14.5">
      <c r="F76" s="5"/>
      <c r="G76" s="293"/>
      <c r="H76" s="281"/>
      <c r="I76" s="281"/>
      <c r="J76" s="281"/>
      <c r="K76" s="281"/>
      <c r="L76"/>
      <c r="N76" s="293">
        <v>5</v>
      </c>
      <c r="O76" s="281" t="s">
        <v>697</v>
      </c>
      <c r="P76" s="275" t="s">
        <v>1268</v>
      </c>
      <c r="Q76" s="275" t="s">
        <v>1269</v>
      </c>
      <c r="R76" s="275" t="s">
        <v>1270</v>
      </c>
      <c r="S76" s="281">
        <v>2082000</v>
      </c>
      <c r="T76" s="275">
        <v>16.399999999999999</v>
      </c>
      <c r="U76" s="275" t="s">
        <v>1265</v>
      </c>
      <c r="V76" s="275" t="s">
        <v>1257</v>
      </c>
      <c r="AV76" s="68"/>
    </row>
    <row r="77" spans="2:48" ht="14.5">
      <c r="G77" s="293"/>
      <c r="H77" s="281"/>
      <c r="I77" s="281"/>
      <c r="J77" s="281"/>
      <c r="K77" s="281"/>
      <c r="L77"/>
      <c r="N77" s="275">
        <v>6</v>
      </c>
      <c r="O77" s="281" t="s">
        <v>735</v>
      </c>
      <c r="P77" s="275" t="s">
        <v>1271</v>
      </c>
      <c r="Q77" s="275" t="s">
        <v>1272</v>
      </c>
      <c r="R77" s="275" t="s">
        <v>1273</v>
      </c>
      <c r="S77" s="281">
        <v>3165000</v>
      </c>
      <c r="T77" s="275">
        <v>33.1</v>
      </c>
      <c r="U77" s="275" t="s">
        <v>1274</v>
      </c>
      <c r="V77" s="275" t="s">
        <v>1275</v>
      </c>
    </row>
    <row r="78" spans="2:48" ht="14.5">
      <c r="G78" s="293"/>
      <c r="H78" s="281"/>
      <c r="I78" s="281"/>
      <c r="J78" s="281"/>
      <c r="K78" s="281"/>
      <c r="L78"/>
      <c r="N78" s="275">
        <v>7</v>
      </c>
      <c r="O78" s="281" t="s">
        <v>773</v>
      </c>
      <c r="P78" s="275" t="s">
        <v>1276</v>
      </c>
      <c r="Q78" s="275" t="s">
        <v>1277</v>
      </c>
      <c r="R78" s="275" t="s">
        <v>1278</v>
      </c>
      <c r="S78" s="281">
        <v>3743000</v>
      </c>
      <c r="T78" s="275">
        <v>62.9</v>
      </c>
      <c r="U78" s="275" t="s">
        <v>1274</v>
      </c>
      <c r="V78" s="275" t="s">
        <v>1275</v>
      </c>
    </row>
    <row r="79" spans="2:48" ht="14.5">
      <c r="G79" s="293"/>
      <c r="H79" s="281"/>
      <c r="I79" s="281"/>
      <c r="J79" s="281"/>
      <c r="K79" s="281"/>
      <c r="L79"/>
      <c r="N79" s="281">
        <v>8</v>
      </c>
      <c r="O79" s="281" t="s">
        <v>810</v>
      </c>
      <c r="P79" s="275" t="s">
        <v>1279</v>
      </c>
      <c r="Q79" s="275" t="s">
        <v>1280</v>
      </c>
      <c r="R79" s="275" t="s">
        <v>1281</v>
      </c>
      <c r="S79" s="281">
        <v>3601000</v>
      </c>
      <c r="T79" s="275">
        <v>377.3</v>
      </c>
      <c r="U79" s="275" t="s">
        <v>810</v>
      </c>
      <c r="V79" s="275" t="s">
        <v>1275</v>
      </c>
    </row>
    <row r="80" spans="2:48" ht="14.5">
      <c r="G80" s="293"/>
      <c r="H80" s="281"/>
      <c r="I80" s="281"/>
      <c r="J80" s="281"/>
      <c r="K80" s="281"/>
      <c r="L80"/>
      <c r="N80" s="275">
        <v>9</v>
      </c>
      <c r="O80" s="281" t="s">
        <v>842</v>
      </c>
      <c r="P80" s="275" t="s">
        <v>1282</v>
      </c>
      <c r="Q80" s="275" t="s">
        <v>1283</v>
      </c>
      <c r="R80" s="275" t="s">
        <v>1284</v>
      </c>
      <c r="S80" s="281">
        <v>2801000</v>
      </c>
      <c r="T80" s="275">
        <v>49.6</v>
      </c>
      <c r="U80" s="275" t="s">
        <v>810</v>
      </c>
      <c r="V80" s="275" t="s">
        <v>1275</v>
      </c>
    </row>
    <row r="81" spans="7:22" ht="14.5">
      <c r="G81" s="293"/>
      <c r="H81" s="281"/>
      <c r="I81" s="281"/>
      <c r="J81" s="281"/>
      <c r="K81" s="281"/>
      <c r="L81"/>
      <c r="N81" s="275">
        <v>10</v>
      </c>
      <c r="O81" s="281" t="s">
        <v>873</v>
      </c>
      <c r="P81" s="275" t="s">
        <v>1285</v>
      </c>
      <c r="Q81" s="275" t="s">
        <v>1286</v>
      </c>
      <c r="R81" s="275" t="s">
        <v>1287</v>
      </c>
      <c r="S81" s="281">
        <v>2417000</v>
      </c>
      <c r="T81" s="275">
        <v>23.2</v>
      </c>
      <c r="U81" s="275" t="s">
        <v>810</v>
      </c>
      <c r="V81" s="275" t="s">
        <v>1275</v>
      </c>
    </row>
    <row r="82" spans="7:22" ht="14.5">
      <c r="G82" s="293"/>
      <c r="H82" s="281"/>
      <c r="I82" s="281"/>
      <c r="J82" s="281"/>
      <c r="K82" s="281"/>
      <c r="L82"/>
      <c r="N82" s="275">
        <v>11</v>
      </c>
      <c r="O82" s="281" t="s">
        <v>902</v>
      </c>
      <c r="P82" s="275" t="s">
        <v>1288</v>
      </c>
      <c r="Q82" s="275" t="s">
        <v>1289</v>
      </c>
      <c r="R82" s="275" t="s">
        <v>1290</v>
      </c>
      <c r="S82" s="281">
        <v>2654000</v>
      </c>
      <c r="T82" s="275">
        <v>20.100000000000001</v>
      </c>
      <c r="U82" s="275" t="s">
        <v>902</v>
      </c>
      <c r="V82" s="275" t="s">
        <v>1275</v>
      </c>
    </row>
    <row r="83" spans="7:22" ht="14.5">
      <c r="G83" s="293"/>
      <c r="H83" s="281"/>
      <c r="I83" s="281"/>
      <c r="J83" s="281"/>
      <c r="K83" s="281"/>
      <c r="L83"/>
      <c r="N83" s="275">
        <v>12</v>
      </c>
      <c r="O83" s="281" t="s">
        <v>930</v>
      </c>
      <c r="P83" s="275" t="s">
        <v>1291</v>
      </c>
      <c r="Q83" s="275" t="s">
        <v>1292</v>
      </c>
      <c r="R83" s="275" t="s">
        <v>1293</v>
      </c>
      <c r="S83" s="281">
        <v>6565000</v>
      </c>
      <c r="T83" s="275">
        <v>101.3</v>
      </c>
      <c r="U83" s="275" t="s">
        <v>930</v>
      </c>
      <c r="V83" s="275" t="s">
        <v>1275</v>
      </c>
    </row>
    <row r="84" spans="7:22" ht="14.5">
      <c r="G84" s="293"/>
      <c r="H84" s="281"/>
      <c r="I84" s="281"/>
      <c r="J84" s="281"/>
      <c r="K84" s="281"/>
      <c r="L84"/>
      <c r="N84" s="275">
        <v>13</v>
      </c>
      <c r="O84" s="281" t="s">
        <v>955</v>
      </c>
      <c r="P84" s="275" t="s">
        <v>1294</v>
      </c>
      <c r="Q84" s="275" t="s">
        <v>1295</v>
      </c>
      <c r="R84" s="275" t="s">
        <v>1296</v>
      </c>
      <c r="S84" s="281">
        <v>7574000</v>
      </c>
      <c r="T84" s="275">
        <v>127.3</v>
      </c>
      <c r="U84" s="275" t="s">
        <v>955</v>
      </c>
      <c r="V84" s="275" t="s">
        <v>1275</v>
      </c>
    </row>
    <row r="85" spans="7:22" ht="14.5">
      <c r="G85" s="293"/>
      <c r="H85" s="281"/>
      <c r="I85" s="281"/>
      <c r="J85" s="281"/>
      <c r="K85" s="281"/>
      <c r="L85"/>
      <c r="N85" s="275">
        <v>14</v>
      </c>
      <c r="O85" s="281" t="s">
        <v>979</v>
      </c>
      <c r="P85" s="275" t="s">
        <v>1297</v>
      </c>
      <c r="Q85" s="275" t="s">
        <v>1298</v>
      </c>
      <c r="R85" s="275" t="s">
        <v>1299</v>
      </c>
      <c r="S85" s="281">
        <v>4008000</v>
      </c>
      <c r="T85" s="275">
        <v>61</v>
      </c>
      <c r="U85" s="275" t="s">
        <v>1300</v>
      </c>
      <c r="V85" s="275" t="s">
        <v>1275</v>
      </c>
    </row>
    <row r="86" spans="7:22" ht="14.5">
      <c r="G86" s="281"/>
      <c r="H86" s="281"/>
      <c r="I86" s="281"/>
      <c r="J86" s="281"/>
      <c r="K86" s="281"/>
      <c r="L86"/>
      <c r="M86" s="281"/>
      <c r="N86" s="281">
        <v>15</v>
      </c>
      <c r="O86" s="281" t="s">
        <v>1001</v>
      </c>
      <c r="P86" s="275" t="s">
        <v>1301</v>
      </c>
      <c r="Q86" s="275" t="s">
        <v>1302</v>
      </c>
      <c r="R86" s="275" t="s">
        <v>1303</v>
      </c>
      <c r="S86" s="281">
        <v>2046000</v>
      </c>
      <c r="T86" s="275">
        <v>22.8</v>
      </c>
      <c r="U86" s="275" t="s">
        <v>1300</v>
      </c>
      <c r="V86" s="275" t="s">
        <v>1275</v>
      </c>
    </row>
    <row r="87" spans="7:22" ht="14.5">
      <c r="G87" s="293"/>
      <c r="H87" s="281"/>
      <c r="I87" s="281"/>
      <c r="J87" s="281"/>
      <c r="K87" s="281"/>
      <c r="L87"/>
      <c r="N87" s="275">
        <v>16</v>
      </c>
      <c r="O87" s="281" t="s">
        <v>1020</v>
      </c>
      <c r="P87" s="275" t="s">
        <v>1304</v>
      </c>
      <c r="Q87" s="275" t="s">
        <v>1305</v>
      </c>
      <c r="R87" s="275" t="s">
        <v>1306</v>
      </c>
      <c r="S87" s="281">
        <v>2582000</v>
      </c>
      <c r="T87" s="275">
        <v>12.9</v>
      </c>
      <c r="U87" s="275" t="s">
        <v>1300</v>
      </c>
      <c r="V87" s="275" t="s">
        <v>1275</v>
      </c>
    </row>
    <row r="88" spans="7:22" ht="14.5">
      <c r="G88" s="293"/>
      <c r="H88" s="281"/>
      <c r="I88" s="281"/>
      <c r="J88" s="281"/>
      <c r="K88" s="281"/>
      <c r="L88"/>
      <c r="N88" s="293">
        <v>17</v>
      </c>
      <c r="O88" s="281" t="s">
        <v>1039</v>
      </c>
      <c r="P88" s="275" t="s">
        <v>1307</v>
      </c>
      <c r="Q88" s="275" t="s">
        <v>1308</v>
      </c>
      <c r="R88" s="275" t="s">
        <v>1309</v>
      </c>
      <c r="S88" s="281">
        <v>1250000</v>
      </c>
      <c r="T88" s="275">
        <v>8.4</v>
      </c>
      <c r="U88" s="275" t="s">
        <v>1300</v>
      </c>
      <c r="V88" s="275" t="s">
        <v>1275</v>
      </c>
    </row>
    <row r="89" spans="7:22" ht="14.5">
      <c r="G89" s="293"/>
      <c r="H89" s="281"/>
      <c r="I89" s="281"/>
      <c r="J89" s="281"/>
      <c r="K89" s="281"/>
      <c r="L89"/>
      <c r="N89" s="275">
        <v>18</v>
      </c>
      <c r="O89" s="281" t="s">
        <v>1057</v>
      </c>
      <c r="P89" s="275" t="s">
        <v>1310</v>
      </c>
      <c r="Q89" s="275" t="s">
        <v>1311</v>
      </c>
      <c r="R89" s="275" t="s">
        <v>1312</v>
      </c>
      <c r="S89" s="281">
        <v>1425000</v>
      </c>
      <c r="T89" s="275">
        <v>25.1</v>
      </c>
      <c r="U89" s="275" t="s">
        <v>1099</v>
      </c>
      <c r="V89" s="275" t="s">
        <v>1257</v>
      </c>
    </row>
    <row r="90" spans="7:22" ht="14.5">
      <c r="G90" s="293"/>
      <c r="H90" s="281"/>
      <c r="I90" s="281"/>
      <c r="J90" s="281"/>
      <c r="K90" s="281"/>
      <c r="L90"/>
      <c r="N90" s="275">
        <v>19</v>
      </c>
      <c r="O90" s="281" t="s">
        <v>1074</v>
      </c>
      <c r="P90" s="275" t="s">
        <v>1313</v>
      </c>
      <c r="Q90" s="275" t="s">
        <v>1314</v>
      </c>
      <c r="R90" s="275" t="s">
        <v>1315</v>
      </c>
      <c r="S90" s="281">
        <v>1950000</v>
      </c>
      <c r="T90" s="275">
        <v>33.5</v>
      </c>
      <c r="U90" s="275" t="s">
        <v>1099</v>
      </c>
      <c r="V90" s="275" t="s">
        <v>1257</v>
      </c>
    </row>
    <row r="91" spans="7:22" ht="14.5">
      <c r="G91" s="281"/>
      <c r="H91" s="281"/>
      <c r="I91" s="281"/>
      <c r="J91" s="281"/>
      <c r="K91" s="281"/>
      <c r="L91"/>
      <c r="N91" s="275">
        <v>20</v>
      </c>
      <c r="O91" s="281" t="s">
        <v>1087</v>
      </c>
      <c r="P91" s="275" t="s">
        <v>1316</v>
      </c>
      <c r="Q91" s="275" t="s">
        <v>1317</v>
      </c>
      <c r="R91" s="275" t="s">
        <v>1318</v>
      </c>
      <c r="S91" s="281">
        <v>2755000</v>
      </c>
      <c r="T91" s="275">
        <v>53.3</v>
      </c>
      <c r="U91" s="275" t="s">
        <v>1099</v>
      </c>
      <c r="V91" s="275" t="s">
        <v>1257</v>
      </c>
    </row>
    <row r="92" spans="7:22" ht="14.5">
      <c r="G92" s="293"/>
      <c r="H92" s="281"/>
      <c r="I92" s="281"/>
      <c r="J92" s="281"/>
      <c r="K92" s="281"/>
      <c r="L92"/>
      <c r="N92" s="275">
        <v>21</v>
      </c>
      <c r="O92" s="275" t="s">
        <v>1099</v>
      </c>
      <c r="P92" s="275" t="s">
        <v>1319</v>
      </c>
      <c r="Q92" s="275" t="s">
        <v>1320</v>
      </c>
      <c r="R92" s="275" t="s">
        <v>1321</v>
      </c>
      <c r="S92" s="281">
        <v>1712000</v>
      </c>
      <c r="T92" s="275">
        <v>16.5</v>
      </c>
      <c r="U92" s="275" t="s">
        <v>1099</v>
      </c>
      <c r="V92" s="275" t="s">
        <v>1257</v>
      </c>
    </row>
    <row r="93" spans="7:22" ht="14.5">
      <c r="G93" s="293"/>
      <c r="H93" s="281"/>
      <c r="I93" s="281"/>
      <c r="J93" s="281"/>
      <c r="K93" s="281"/>
      <c r="L93"/>
      <c r="N93" s="281">
        <v>22</v>
      </c>
      <c r="O93" s="281" t="s">
        <v>1112</v>
      </c>
      <c r="P93" s="275" t="s">
        <v>1322</v>
      </c>
      <c r="Q93" s="275" t="s">
        <v>1323</v>
      </c>
      <c r="R93" s="275" t="s">
        <v>1324</v>
      </c>
      <c r="S93" s="281">
        <v>1789000</v>
      </c>
      <c r="T93" s="275">
        <v>13.5</v>
      </c>
      <c r="U93" s="275" t="s">
        <v>1099</v>
      </c>
      <c r="V93" s="275" t="s">
        <v>1257</v>
      </c>
    </row>
    <row r="94" spans="7:22" ht="14.5">
      <c r="G94" s="293"/>
      <c r="H94" s="281"/>
      <c r="I94" s="281"/>
      <c r="J94" s="281"/>
      <c r="K94" s="281"/>
      <c r="L94"/>
      <c r="N94" s="275">
        <v>23</v>
      </c>
      <c r="O94" s="281" t="s">
        <v>1125</v>
      </c>
      <c r="P94" s="275" t="s">
        <v>1325</v>
      </c>
      <c r="Q94" s="275" t="s">
        <v>1326</v>
      </c>
      <c r="R94" s="275" t="s">
        <v>1327</v>
      </c>
      <c r="S94" s="281">
        <v>3570000</v>
      </c>
      <c r="T94" s="275">
        <v>24.5</v>
      </c>
      <c r="U94" s="275" t="s">
        <v>1328</v>
      </c>
      <c r="V94" s="275" t="s">
        <v>1275</v>
      </c>
    </row>
    <row r="95" spans="7:22" ht="14.5">
      <c r="G95" s="293"/>
      <c r="H95" s="281"/>
      <c r="I95" s="281"/>
      <c r="J95" s="281"/>
      <c r="K95" s="281"/>
      <c r="L95"/>
      <c r="N95" s="281">
        <v>24</v>
      </c>
      <c r="O95" s="281" t="s">
        <v>1134</v>
      </c>
      <c r="P95" s="275" t="s">
        <v>1329</v>
      </c>
      <c r="Q95" s="275" t="s">
        <v>1330</v>
      </c>
      <c r="R95" s="275" t="s">
        <v>1331</v>
      </c>
      <c r="S95" s="281">
        <v>3444000</v>
      </c>
      <c r="T95" s="275">
        <v>31.8</v>
      </c>
      <c r="U95" s="275" t="s">
        <v>1328</v>
      </c>
      <c r="V95" s="275" t="s">
        <v>1275</v>
      </c>
    </row>
    <row r="96" spans="7:22" ht="14.5">
      <c r="G96" s="293"/>
      <c r="H96" s="281"/>
      <c r="I96" s="281"/>
      <c r="J96" s="281"/>
      <c r="K96" s="281"/>
      <c r="L96"/>
      <c r="N96" s="275">
        <v>25</v>
      </c>
      <c r="O96" s="275" t="s">
        <v>1144</v>
      </c>
      <c r="P96" s="275" t="s">
        <v>1332</v>
      </c>
      <c r="Q96" s="275" t="s">
        <v>1333</v>
      </c>
      <c r="R96" s="275" t="s">
        <v>1334</v>
      </c>
      <c r="S96" s="281">
        <v>2993000</v>
      </c>
      <c r="T96" s="275">
        <v>24.7</v>
      </c>
      <c r="U96" s="275" t="s">
        <v>1328</v>
      </c>
      <c r="V96" s="275" t="s">
        <v>1275</v>
      </c>
    </row>
    <row r="97" spans="7:15" ht="14.5">
      <c r="G97" s="293"/>
      <c r="H97" s="281"/>
      <c r="I97" s="281"/>
      <c r="J97" s="281"/>
      <c r="L97"/>
      <c r="N97" s="275">
        <v>26</v>
      </c>
      <c r="O97" s="275" t="s">
        <v>1154</v>
      </c>
    </row>
    <row r="98" spans="7:15" ht="14.5">
      <c r="G98" s="293"/>
      <c r="H98" s="281"/>
      <c r="I98" s="281"/>
      <c r="J98" s="281"/>
      <c r="K98" s="281"/>
      <c r="L98"/>
    </row>
    <row r="99" spans="7:15" ht="14.5">
      <c r="G99" s="293"/>
      <c r="H99" s="281"/>
      <c r="I99" s="281"/>
      <c r="J99" s="281"/>
      <c r="K99" s="281"/>
      <c r="L99"/>
    </row>
    <row r="100" spans="7:15" ht="14.5">
      <c r="G100" s="293"/>
      <c r="H100" s="281"/>
      <c r="I100" s="281"/>
      <c r="J100" s="281"/>
      <c r="K100" s="281"/>
      <c r="L100"/>
    </row>
    <row r="101" spans="7:15" ht="14.5">
      <c r="G101" s="293"/>
      <c r="H101" s="281"/>
      <c r="I101" s="281"/>
      <c r="J101" s="281"/>
      <c r="L101"/>
      <c r="N101" s="281"/>
    </row>
    <row r="102" spans="7:15" ht="14.5">
      <c r="G102" s="293"/>
      <c r="H102" s="281"/>
      <c r="I102" s="281"/>
      <c r="J102" s="281"/>
      <c r="K102" s="281"/>
      <c r="L102"/>
    </row>
    <row r="103" spans="7:15" ht="14.5">
      <c r="G103" s="293"/>
      <c r="H103" s="281"/>
      <c r="I103" s="281"/>
      <c r="J103" s="281"/>
      <c r="K103" s="281"/>
      <c r="L103"/>
    </row>
    <row r="104" spans="7:15" ht="14.5">
      <c r="J104" s="281"/>
      <c r="K104" s="281"/>
      <c r="L104"/>
    </row>
    <row r="105" spans="7:15">
      <c r="J105" s="281"/>
      <c r="L105" s="281"/>
      <c r="N105" s="281"/>
    </row>
    <row r="106" spans="7:15">
      <c r="J106" s="281"/>
      <c r="K106" s="281"/>
      <c r="L106" s="281"/>
    </row>
    <row r="107" spans="7:15">
      <c r="J107" s="281"/>
      <c r="K107" s="281"/>
      <c r="L107" s="281"/>
    </row>
    <row r="108" spans="7:15">
      <c r="J108" s="281"/>
      <c r="K108" s="281"/>
      <c r="L108" s="281"/>
    </row>
    <row r="109" spans="7:15">
      <c r="J109" s="281"/>
      <c r="K109" s="281"/>
      <c r="L109" s="281"/>
    </row>
    <row r="110" spans="7:15">
      <c r="J110" s="281"/>
      <c r="K110" s="281"/>
      <c r="L110" s="281"/>
    </row>
    <row r="111" spans="7:15">
      <c r="J111" s="281"/>
      <c r="K111" s="281"/>
      <c r="L111" s="281"/>
    </row>
    <row r="112" spans="7:15">
      <c r="J112" s="281"/>
      <c r="L112" s="281"/>
    </row>
    <row r="113" spans="10:12">
      <c r="J113" s="281"/>
      <c r="K113" s="281"/>
      <c r="L113" s="281"/>
    </row>
    <row r="114" spans="10:12">
      <c r="J114" s="281"/>
      <c r="K114" s="281"/>
      <c r="L114" s="281"/>
    </row>
    <row r="115" spans="10:12">
      <c r="J115" s="281"/>
      <c r="K115" s="281"/>
      <c r="L115" s="281"/>
    </row>
    <row r="116" spans="10:12">
      <c r="J116" s="281"/>
      <c r="L116" s="281"/>
    </row>
    <row r="117" spans="10:12">
      <c r="J117" s="281"/>
      <c r="K117" s="281"/>
      <c r="L117" s="281"/>
    </row>
    <row r="118" spans="10:12">
      <c r="J118" s="281"/>
      <c r="K118" s="281"/>
      <c r="L118" s="281"/>
    </row>
    <row r="119" spans="10:12">
      <c r="J119" s="281"/>
      <c r="K119" s="281"/>
      <c r="L119" s="281"/>
    </row>
    <row r="120" spans="10:12">
      <c r="J120" s="281"/>
      <c r="K120" s="281"/>
      <c r="L120" s="281"/>
    </row>
    <row r="121" spans="10:12">
      <c r="J121" s="281"/>
      <c r="K121" s="281"/>
      <c r="L121" s="281"/>
    </row>
    <row r="122" spans="10:12">
      <c r="J122" s="281"/>
      <c r="K122" s="281"/>
      <c r="L122" s="281"/>
    </row>
    <row r="123" spans="10:12">
      <c r="J123" s="281"/>
      <c r="K123" s="281"/>
      <c r="L123" s="281"/>
    </row>
    <row r="124" spans="10:12">
      <c r="J124" s="281"/>
      <c r="K124" s="281"/>
      <c r="L124" s="281"/>
    </row>
    <row r="125" spans="10:12">
      <c r="J125" s="281"/>
      <c r="K125" s="281"/>
      <c r="L125" s="281"/>
    </row>
    <row r="126" spans="10:12">
      <c r="J126" s="281"/>
      <c r="K126" s="281"/>
      <c r="L126" s="281"/>
    </row>
    <row r="127" spans="10:12">
      <c r="J127" s="281"/>
      <c r="K127" s="281"/>
      <c r="L127" s="28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6BAB-45B3-0647-97E9-2DF75D95FAC5}">
  <dimension ref="A1:C10"/>
  <sheetViews>
    <sheetView showGridLines="0" zoomScale="110" zoomScaleNormal="110" workbookViewId="0">
      <selection activeCell="C11" sqref="C11"/>
    </sheetView>
  </sheetViews>
  <sheetFormatPr defaultColWidth="10.54296875" defaultRowHeight="14.5"/>
  <cols>
    <col min="1" max="1" width="26.81640625" customWidth="1"/>
    <col min="3" max="3" width="21.54296875" customWidth="1"/>
  </cols>
  <sheetData>
    <row r="1" spans="1:3">
      <c r="A1" s="23" t="s">
        <v>375</v>
      </c>
      <c r="C1" s="23" t="s">
        <v>55</v>
      </c>
    </row>
    <row r="2" spans="1:3">
      <c r="A2" t="s">
        <v>20</v>
      </c>
      <c r="C2" t="s">
        <v>58</v>
      </c>
    </row>
    <row r="3" spans="1:3">
      <c r="A3" t="s">
        <v>22</v>
      </c>
      <c r="C3" t="s">
        <v>102</v>
      </c>
    </row>
    <row r="4" spans="1:3">
      <c r="A4" t="s">
        <v>24</v>
      </c>
    </row>
    <row r="5" spans="1:3">
      <c r="A5" t="s">
        <v>26</v>
      </c>
    </row>
    <row r="6" spans="1:3">
      <c r="A6" t="s">
        <v>28</v>
      </c>
    </row>
    <row r="7" spans="1:3">
      <c r="A7" t="s">
        <v>30</v>
      </c>
    </row>
    <row r="8" spans="1:3">
      <c r="A8" t="s">
        <v>32</v>
      </c>
    </row>
    <row r="9" spans="1:3">
      <c r="A9" t="s">
        <v>34</v>
      </c>
    </row>
    <row r="10" spans="1:3">
      <c r="A10" t="s">
        <v>36</v>
      </c>
    </row>
  </sheetData>
  <sheetProtection algorithmName="SHA-512" hashValue="M/KUUMKgDFRJ3ywzHF1BrIV5ELgQjUsPrGdj5z40UMrVQUWwfXkQfj1MhZvvTvauZtxgfvtxi/Zava+x/wJ8FA==" saltValue="3jVs2UdTnKy0yIH68pLET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40511f-25a3-41e0-9043-3bd36325a6ed" xsi:nil="true"/>
    <lcf76f155ced4ddcb4097134ff3c332f xmlns="5afdacff-243e-4523-8bb8-a9b77559da6c">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87D2139717714F43AB10B5D4FF759D5D" ma:contentTypeVersion="14" ma:contentTypeDescription="Create a new document." ma:contentTypeScope="" ma:versionID="f15e51c6d958fb20bde12c5e8a90d4f6">
  <xsd:schema xmlns:xsd="http://www.w3.org/2001/XMLSchema" xmlns:xs="http://www.w3.org/2001/XMLSchema" xmlns:p="http://schemas.microsoft.com/office/2006/metadata/properties" xmlns:ns2="5afdacff-243e-4523-8bb8-a9b77559da6c" xmlns:ns3="e240511f-25a3-41e0-9043-3bd36325a6ed" targetNamespace="http://schemas.microsoft.com/office/2006/metadata/properties" ma:root="true" ma:fieldsID="c92fbd43eac725761b17ab508cd7ea9d" ns2:_="" ns3:_="">
    <xsd:import namespace="5afdacff-243e-4523-8bb8-a9b77559da6c"/>
    <xsd:import namespace="e240511f-25a3-41e0-9043-3bd36325a6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dacff-243e-4523-8bb8-a9b77559d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a65aa6-ac8d-46e4-9aa8-b40f8e8101f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40511f-25a3-41e0-9043-3bd36325a6e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467b48f-2300-439a-9ceb-9088e52e7c99}" ma:internalName="TaxCatchAll" ma:showField="CatchAllData" ma:web="e240511f-25a3-41e0-9043-3bd36325a6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AB3F04-CA14-4B1E-8102-CA9ABDBF4EE2}">
  <ds:schemaRefs>
    <ds:schemaRef ds:uri="http://schemas.microsoft.com/sharepoint/v3/contenttype/forms"/>
  </ds:schemaRefs>
</ds:datastoreItem>
</file>

<file path=customXml/itemProps2.xml><?xml version="1.0" encoding="utf-8"?>
<ds:datastoreItem xmlns:ds="http://schemas.openxmlformats.org/officeDocument/2006/customXml" ds:itemID="{FDBC1D9B-E9AA-4324-9AA1-6753777E7CD1}">
  <ds:schemaRefs>
    <ds:schemaRef ds:uri="http://schemas.microsoft.com/office/2006/metadata/properties"/>
    <ds:schemaRef ds:uri="http://schemas.microsoft.com/office/infopath/2007/PartnerControls"/>
    <ds:schemaRef ds:uri="e240511f-25a3-41e0-9043-3bd36325a6ed"/>
    <ds:schemaRef ds:uri="5afdacff-243e-4523-8bb8-a9b77559da6c"/>
  </ds:schemaRefs>
</ds:datastoreItem>
</file>

<file path=customXml/itemProps3.xml><?xml version="1.0" encoding="utf-8"?>
<ds:datastoreItem xmlns:ds="http://schemas.openxmlformats.org/officeDocument/2006/customXml" ds:itemID="{FA8C9009-861D-49C3-8B5B-5A62435423EE}">
  <ds:schemaRefs>
    <ds:schemaRef ds:uri="http://schemas.microsoft.com/DataMashup"/>
  </ds:schemaRefs>
</ds:datastoreItem>
</file>

<file path=customXml/itemProps4.xml><?xml version="1.0" encoding="utf-8"?>
<ds:datastoreItem xmlns:ds="http://schemas.openxmlformats.org/officeDocument/2006/customXml" ds:itemID="{FE25540D-9ADC-428C-8B7B-250881C8C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dacff-243e-4523-8bb8-a9b77559da6c"/>
    <ds:schemaRef ds:uri="e240511f-25a3-41e0-9043-3bd36325a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48</vt:i4>
      </vt:variant>
    </vt:vector>
  </HeadingPairs>
  <TitlesOfParts>
    <vt:vector size="73" baseType="lpstr">
      <vt:lpstr>Version</vt:lpstr>
      <vt:lpstr>How this Tool Works</vt:lpstr>
      <vt:lpstr>For Reference - Cost Categories</vt:lpstr>
      <vt:lpstr>For Reference - IFA Coverage</vt:lpstr>
      <vt:lpstr>Base Inputs</vt:lpstr>
      <vt:lpstr>ABCs by Category --&gt;</vt:lpstr>
      <vt:lpstr>Research &amp; Pilots</vt:lpstr>
      <vt:lpstr>Policy &amp; Regulatory</vt:lpstr>
      <vt:lpstr>Product Procurement</vt:lpstr>
      <vt:lpstr>Supply Chain</vt:lpstr>
      <vt:lpstr>Training &amp; Service Delivery</vt:lpstr>
      <vt:lpstr>Demand Generation</vt:lpstr>
      <vt:lpstr>Coordination &amp; Advocacy</vt:lpstr>
      <vt:lpstr>Local Market Shaping</vt:lpstr>
      <vt:lpstr>Monitoring &amp; Evaluation</vt:lpstr>
      <vt:lpstr>Funding Summary</vt:lpstr>
      <vt:lpstr>Total Cost Outputs</vt:lpstr>
      <vt:lpstr>Cost Output Tables &amp; Graphs</vt:lpstr>
      <vt:lpstr>References--&gt;</vt:lpstr>
      <vt:lpstr>Pregnant Women Population</vt:lpstr>
      <vt:lpstr>Anemia - Pregnant Women</vt:lpstr>
      <vt:lpstr>Currency Conversion</vt:lpstr>
      <vt:lpstr>Inflation Rates</vt:lpstr>
      <vt:lpstr>States and Provinces</vt:lpstr>
      <vt:lpstr>Dropdowns</vt:lpstr>
      <vt:lpstr>'For Reference - Cost Categories'!_ftnref1</vt:lpstr>
      <vt:lpstr>Afghanistan</vt:lpstr>
      <vt:lpstr>Algeria</vt:lpstr>
      <vt:lpstr>Angola</vt:lpstr>
      <vt:lpstr>Bangladesh</vt:lpstr>
      <vt:lpstr>Benin</vt:lpstr>
      <vt:lpstr>Brazil</vt:lpstr>
      <vt:lpstr>Burkina_Faso</vt:lpstr>
      <vt:lpstr>Burundi</vt:lpstr>
      <vt:lpstr>Cameroon</vt:lpstr>
      <vt:lpstr>Chad</vt:lpstr>
      <vt:lpstr>Côte_d_Ivoire</vt:lpstr>
      <vt:lpstr>'Inflation Rates'!Country</vt:lpstr>
      <vt:lpstr>Country</vt:lpstr>
      <vt:lpstr>Democratic_Republic_of_the_Congo</vt:lpstr>
      <vt:lpstr>Egypt</vt:lpstr>
      <vt:lpstr>Ethiopia</vt:lpstr>
      <vt:lpstr>Ghana</vt:lpstr>
      <vt:lpstr>Guatemala</vt:lpstr>
      <vt:lpstr>Guinea</vt:lpstr>
      <vt:lpstr>India</vt:lpstr>
      <vt:lpstr>Indonesia</vt:lpstr>
      <vt:lpstr>Iraq</vt:lpstr>
      <vt:lpstr>Kenya</vt:lpstr>
      <vt:lpstr>Madagascar</vt:lpstr>
      <vt:lpstr>Malawi</vt:lpstr>
      <vt:lpstr>Mali</vt:lpstr>
      <vt:lpstr>Mexico</vt:lpstr>
      <vt:lpstr>Mozambique</vt:lpstr>
      <vt:lpstr>Myanmar</vt:lpstr>
      <vt:lpstr>Nepal</vt:lpstr>
      <vt:lpstr>Niger</vt:lpstr>
      <vt:lpstr>Nigeria</vt:lpstr>
      <vt:lpstr>Pakistan</vt:lpstr>
      <vt:lpstr>Papua_New_Guinea</vt:lpstr>
      <vt:lpstr>Phillippines</vt:lpstr>
      <vt:lpstr>Rwanda</vt:lpstr>
      <vt:lpstr>Senegal</vt:lpstr>
      <vt:lpstr>Somalia</vt:lpstr>
      <vt:lpstr>South_Africa</vt:lpstr>
      <vt:lpstr>South_Sudan</vt:lpstr>
      <vt:lpstr>Sudan</vt:lpstr>
      <vt:lpstr>Uganda</vt:lpstr>
      <vt:lpstr>United_Republic_of_Tanzania</vt:lpstr>
      <vt:lpstr>Viet_Nam</vt:lpstr>
      <vt:lpstr>Yemen</vt:lpstr>
      <vt:lpstr>Zambia</vt:lpstr>
      <vt:lpstr>Zimbabwe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Shah</dc:creator>
  <cp:keywords/>
  <dc:description/>
  <cp:lastModifiedBy>Brighid  Morgan</cp:lastModifiedBy>
  <cp:revision/>
  <dcterms:created xsi:type="dcterms:W3CDTF">2024-05-25T16:37:07Z</dcterms:created>
  <dcterms:modified xsi:type="dcterms:W3CDTF">2025-04-11T18:10:11Z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0x01010087D2139717714F43AB10B5D4FF759D5D</vt:lpwstr>
  </property>
  <property fmtid="{D5CDD505-2E9C-101B-9397-08002B2CF9AE}" pid="3" name="MediaServiceImageTags">
    <vt:lpwstr/>
  </property>
</Properties>
</file>